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11 2023\"/>
    </mc:Choice>
  </mc:AlternateContent>
  <xr:revisionPtr revIDLastSave="0" documentId="8_{EEC89F6F-98B2-432D-BC3C-E5102301330A}" xr6:coauthVersionLast="45" xr6:coauthVersionMax="45" xr10:uidLastSave="{00000000-0000-0000-0000-000000000000}"/>
  <bookViews>
    <workbookView xWindow="-108" yWindow="-108" windowWidth="23256" windowHeight="12600" firstSheet="1" activeTab="1" xr2:uid="{00000000-000D-0000-FFFF-FFFF00000000}"/>
  </bookViews>
  <sheets>
    <sheet name=" додаток 1 04.03" sheetId="3" state="hidden" r:id="rId1"/>
    <sheet name=" додаток 1 (2)" sheetId="5" r:id="rId2"/>
  </sheets>
  <definedNames>
    <definedName name="_xlnm._FilterDatabase" localSheetId="1" hidden="1">' додаток 1 (2)'!$A$10:$Y$510</definedName>
    <definedName name="_xlnm._FilterDatabase" localSheetId="0" hidden="1">' додаток 1 04.03'!$9:$298</definedName>
    <definedName name="_xlnm.Print_Area" localSheetId="1">' додаток 1 (2)'!$B$1:$W$509</definedName>
    <definedName name="_xlnm.Print_Area" localSheetId="0">' додаток 1 04.03'!$B$1:$I$306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58" i="5" l="1"/>
  <c r="J89" i="5" l="1"/>
  <c r="J72" i="5"/>
  <c r="J70" i="5"/>
  <c r="J60" i="5"/>
  <c r="J59" i="5"/>
  <c r="J41" i="5"/>
  <c r="J38" i="5"/>
  <c r="J26" i="5"/>
  <c r="J25" i="5"/>
  <c r="J14" i="5"/>
  <c r="U10" i="5" l="1"/>
  <c r="U369" i="5" s="1"/>
  <c r="Y492" i="5"/>
  <c r="Y493" i="5"/>
  <c r="Y494" i="5"/>
  <c r="Y497" i="5"/>
  <c r="Y498" i="5"/>
  <c r="Y499" i="5"/>
  <c r="Y500" i="5"/>
  <c r="Y501" i="5"/>
  <c r="Y502" i="5"/>
  <c r="Y503" i="5"/>
  <c r="Y504" i="5"/>
  <c r="Y505" i="5"/>
  <c r="Y506" i="5"/>
  <c r="K413" i="5"/>
  <c r="X496" i="5"/>
  <c r="Y496" i="5" s="1"/>
  <c r="X495" i="5"/>
  <c r="Y495" i="5" s="1"/>
  <c r="X491" i="5"/>
  <c r="W491" i="5"/>
  <c r="V491" i="5"/>
  <c r="U491" i="5"/>
  <c r="T491" i="5"/>
  <c r="S491" i="5"/>
  <c r="R491" i="5"/>
  <c r="Q491" i="5"/>
  <c r="P491" i="5"/>
  <c r="O491" i="5"/>
  <c r="N491" i="5"/>
  <c r="M491" i="5"/>
  <c r="L491" i="5"/>
  <c r="K491" i="5"/>
  <c r="J491" i="5"/>
  <c r="I491" i="5"/>
  <c r="X490" i="5"/>
  <c r="W490" i="5"/>
  <c r="W489" i="5" s="1"/>
  <c r="V490" i="5"/>
  <c r="U490" i="5"/>
  <c r="T490" i="5"/>
  <c r="S490" i="5"/>
  <c r="R490" i="5"/>
  <c r="Q490" i="5"/>
  <c r="P490" i="5"/>
  <c r="P489" i="5" s="1"/>
  <c r="O490" i="5"/>
  <c r="O489" i="5" s="1"/>
  <c r="N490" i="5"/>
  <c r="M490" i="5"/>
  <c r="L490" i="5"/>
  <c r="L489" i="5" s="1"/>
  <c r="K490" i="5"/>
  <c r="K489" i="5" s="1"/>
  <c r="J490" i="5"/>
  <c r="I490" i="5"/>
  <c r="I489" i="5" s="1"/>
  <c r="X488" i="5"/>
  <c r="W488" i="5"/>
  <c r="V488" i="5"/>
  <c r="U488" i="5"/>
  <c r="T488" i="5"/>
  <c r="S488" i="5"/>
  <c r="R488" i="5"/>
  <c r="Q488" i="5"/>
  <c r="P488" i="5"/>
  <c r="O488" i="5"/>
  <c r="N488" i="5"/>
  <c r="M488" i="5"/>
  <c r="L488" i="5"/>
  <c r="K488" i="5"/>
  <c r="J488" i="5"/>
  <c r="I488" i="5"/>
  <c r="X487" i="5"/>
  <c r="W487" i="5"/>
  <c r="V487" i="5"/>
  <c r="U487" i="5"/>
  <c r="T487" i="5"/>
  <c r="S487" i="5"/>
  <c r="R487" i="5"/>
  <c r="Q487" i="5"/>
  <c r="P487" i="5"/>
  <c r="O487" i="5"/>
  <c r="N487" i="5"/>
  <c r="M487" i="5"/>
  <c r="L487" i="5"/>
  <c r="K487" i="5"/>
  <c r="J487" i="5"/>
  <c r="I487" i="5"/>
  <c r="X486" i="5"/>
  <c r="W486" i="5"/>
  <c r="V486" i="5"/>
  <c r="U486" i="5"/>
  <c r="T486" i="5"/>
  <c r="S486" i="5"/>
  <c r="R486" i="5"/>
  <c r="Q486" i="5"/>
  <c r="P486" i="5"/>
  <c r="O486" i="5"/>
  <c r="N486" i="5"/>
  <c r="M486" i="5"/>
  <c r="L486" i="5"/>
  <c r="K486" i="5"/>
  <c r="J486" i="5"/>
  <c r="I486" i="5"/>
  <c r="X485" i="5"/>
  <c r="W485" i="5"/>
  <c r="W484" i="5" s="1"/>
  <c r="W404" i="5" s="1"/>
  <c r="V485" i="5"/>
  <c r="U485" i="5"/>
  <c r="T485" i="5"/>
  <c r="S485" i="5"/>
  <c r="R485" i="5"/>
  <c r="Q485" i="5"/>
  <c r="Q484" i="5" s="1"/>
  <c r="Q404" i="5" s="1"/>
  <c r="P485" i="5"/>
  <c r="O485" i="5"/>
  <c r="O484" i="5" s="1"/>
  <c r="O404" i="5" s="1"/>
  <c r="N485" i="5"/>
  <c r="M485" i="5"/>
  <c r="M484" i="5" s="1"/>
  <c r="M404" i="5" s="1"/>
  <c r="L485" i="5"/>
  <c r="L484" i="5" s="1"/>
  <c r="L404" i="5" s="1"/>
  <c r="K485" i="5"/>
  <c r="J485" i="5"/>
  <c r="I485" i="5"/>
  <c r="I484" i="5" s="1"/>
  <c r="I404" i="5" s="1"/>
  <c r="X483" i="5"/>
  <c r="W483" i="5"/>
  <c r="V483" i="5"/>
  <c r="U483" i="5"/>
  <c r="T483" i="5"/>
  <c r="S483" i="5"/>
  <c r="R483" i="5"/>
  <c r="Q483" i="5"/>
  <c r="P483" i="5"/>
  <c r="O483" i="5"/>
  <c r="N483" i="5"/>
  <c r="M483" i="5"/>
  <c r="L483" i="5"/>
  <c r="K483" i="5"/>
  <c r="J483" i="5"/>
  <c r="I483" i="5"/>
  <c r="X482" i="5"/>
  <c r="W482" i="5"/>
  <c r="V482" i="5"/>
  <c r="U482" i="5"/>
  <c r="T482" i="5"/>
  <c r="S482" i="5"/>
  <c r="R482" i="5"/>
  <c r="Q482" i="5"/>
  <c r="P482" i="5"/>
  <c r="O482" i="5"/>
  <c r="N482" i="5"/>
  <c r="M482" i="5"/>
  <c r="L482" i="5"/>
  <c r="K482" i="5"/>
  <c r="J482" i="5"/>
  <c r="I482" i="5"/>
  <c r="X481" i="5"/>
  <c r="W481" i="5"/>
  <c r="V481" i="5"/>
  <c r="U481" i="5"/>
  <c r="T481" i="5"/>
  <c r="S481" i="5"/>
  <c r="R481" i="5"/>
  <c r="Q481" i="5"/>
  <c r="P481" i="5"/>
  <c r="O481" i="5"/>
  <c r="N481" i="5"/>
  <c r="M481" i="5"/>
  <c r="L481" i="5"/>
  <c r="K481" i="5"/>
  <c r="J481" i="5"/>
  <c r="I481" i="5"/>
  <c r="X480" i="5"/>
  <c r="W480" i="5"/>
  <c r="V480" i="5"/>
  <c r="V479" i="5" s="1"/>
  <c r="V403" i="5" s="1"/>
  <c r="U480" i="5"/>
  <c r="T480" i="5"/>
  <c r="S480" i="5"/>
  <c r="R480" i="5"/>
  <c r="Q480" i="5"/>
  <c r="P480" i="5"/>
  <c r="O480" i="5"/>
  <c r="N480" i="5"/>
  <c r="M480" i="5"/>
  <c r="M479" i="5" s="1"/>
  <c r="L480" i="5"/>
  <c r="L479" i="5" s="1"/>
  <c r="K480" i="5"/>
  <c r="K479" i="5" s="1"/>
  <c r="K403" i="5" s="1"/>
  <c r="J480" i="5"/>
  <c r="I480" i="5"/>
  <c r="X477" i="5"/>
  <c r="X401" i="5" s="1"/>
  <c r="W477" i="5"/>
  <c r="W401" i="5" s="1"/>
  <c r="V477" i="5"/>
  <c r="V401" i="5" s="1"/>
  <c r="U477" i="5"/>
  <c r="U401" i="5" s="1"/>
  <c r="T477" i="5"/>
  <c r="T401" i="5" s="1"/>
  <c r="S477" i="5"/>
  <c r="S401" i="5" s="1"/>
  <c r="R477" i="5"/>
  <c r="R401" i="5" s="1"/>
  <c r="Q477" i="5"/>
  <c r="Q401" i="5" s="1"/>
  <c r="P477" i="5"/>
  <c r="P401" i="5" s="1"/>
  <c r="O477" i="5"/>
  <c r="O401" i="5" s="1"/>
  <c r="N477" i="5"/>
  <c r="N401" i="5" s="1"/>
  <c r="M477" i="5"/>
  <c r="M401" i="5" s="1"/>
  <c r="L477" i="5"/>
  <c r="L401" i="5" s="1"/>
  <c r="K477" i="5"/>
  <c r="K401" i="5" s="1"/>
  <c r="J477" i="5"/>
  <c r="J401" i="5" s="1"/>
  <c r="I477" i="5"/>
  <c r="I401" i="5" s="1"/>
  <c r="W476" i="5"/>
  <c r="V476" i="5"/>
  <c r="U476" i="5"/>
  <c r="T476" i="5"/>
  <c r="S476" i="5"/>
  <c r="R476" i="5"/>
  <c r="Q476" i="5"/>
  <c r="P476" i="5"/>
  <c r="O476" i="5"/>
  <c r="N476" i="5"/>
  <c r="M476" i="5"/>
  <c r="L476" i="5"/>
  <c r="J476" i="5"/>
  <c r="I476" i="5"/>
  <c r="W475" i="5"/>
  <c r="V475" i="5"/>
  <c r="U475" i="5"/>
  <c r="T475" i="5"/>
  <c r="S475" i="5"/>
  <c r="R475" i="5"/>
  <c r="Q475" i="5"/>
  <c r="P475" i="5"/>
  <c r="O475" i="5"/>
  <c r="N475" i="5"/>
  <c r="M475" i="5"/>
  <c r="L475" i="5"/>
  <c r="J475" i="5"/>
  <c r="I475" i="5"/>
  <c r="W474" i="5"/>
  <c r="V474" i="5"/>
  <c r="U474" i="5"/>
  <c r="T474" i="5"/>
  <c r="S474" i="5"/>
  <c r="R474" i="5"/>
  <c r="Q474" i="5"/>
  <c r="P474" i="5"/>
  <c r="O474" i="5"/>
  <c r="N474" i="5"/>
  <c r="M474" i="5"/>
  <c r="L474" i="5"/>
  <c r="J474" i="5"/>
  <c r="I474" i="5"/>
  <c r="X473" i="5"/>
  <c r="W473" i="5"/>
  <c r="V473" i="5"/>
  <c r="U473" i="5"/>
  <c r="T473" i="5"/>
  <c r="S473" i="5"/>
  <c r="R473" i="5"/>
  <c r="Q473" i="5"/>
  <c r="P473" i="5"/>
  <c r="O473" i="5"/>
  <c r="N473" i="5"/>
  <c r="M473" i="5"/>
  <c r="L473" i="5"/>
  <c r="K473" i="5"/>
  <c r="J473" i="5"/>
  <c r="I473" i="5"/>
  <c r="W471" i="5"/>
  <c r="V471" i="5"/>
  <c r="U471" i="5"/>
  <c r="T471" i="5"/>
  <c r="S471" i="5"/>
  <c r="R471" i="5"/>
  <c r="Q471" i="5"/>
  <c r="P471" i="5"/>
  <c r="O471" i="5"/>
  <c r="N471" i="5"/>
  <c r="M471" i="5"/>
  <c r="L471" i="5"/>
  <c r="J471" i="5"/>
  <c r="I471" i="5"/>
  <c r="W470" i="5"/>
  <c r="V470" i="5"/>
  <c r="U470" i="5"/>
  <c r="T470" i="5"/>
  <c r="S470" i="5"/>
  <c r="R470" i="5"/>
  <c r="Q470" i="5"/>
  <c r="P470" i="5"/>
  <c r="O470" i="5"/>
  <c r="N470" i="5"/>
  <c r="M470" i="5"/>
  <c r="L470" i="5"/>
  <c r="J470" i="5"/>
  <c r="I470" i="5"/>
  <c r="W469" i="5"/>
  <c r="V469" i="5"/>
  <c r="U469" i="5"/>
  <c r="T469" i="5"/>
  <c r="S469" i="5"/>
  <c r="R469" i="5"/>
  <c r="Q469" i="5"/>
  <c r="P469" i="5"/>
  <c r="O469" i="5"/>
  <c r="N469" i="5"/>
  <c r="M469" i="5"/>
  <c r="L469" i="5"/>
  <c r="J469" i="5"/>
  <c r="I469" i="5"/>
  <c r="W468" i="5"/>
  <c r="V468" i="5"/>
  <c r="U468" i="5"/>
  <c r="T468" i="5"/>
  <c r="S468" i="5"/>
  <c r="R468" i="5"/>
  <c r="Q468" i="5"/>
  <c r="P468" i="5"/>
  <c r="O468" i="5"/>
  <c r="N468" i="5"/>
  <c r="M468" i="5"/>
  <c r="L468" i="5"/>
  <c r="J468" i="5"/>
  <c r="W466" i="5"/>
  <c r="V466" i="5"/>
  <c r="U466" i="5"/>
  <c r="T466" i="5"/>
  <c r="S466" i="5"/>
  <c r="R466" i="5"/>
  <c r="Q466" i="5"/>
  <c r="P466" i="5"/>
  <c r="O466" i="5"/>
  <c r="N466" i="5"/>
  <c r="M466" i="5"/>
  <c r="L466" i="5"/>
  <c r="J466" i="5"/>
  <c r="I466" i="5"/>
  <c r="W465" i="5"/>
  <c r="V465" i="5"/>
  <c r="U465" i="5"/>
  <c r="T465" i="5"/>
  <c r="S465" i="5"/>
  <c r="R465" i="5"/>
  <c r="Q465" i="5"/>
  <c r="P465" i="5"/>
  <c r="O465" i="5"/>
  <c r="N465" i="5"/>
  <c r="M465" i="5"/>
  <c r="L465" i="5"/>
  <c r="J465" i="5"/>
  <c r="W464" i="5"/>
  <c r="V464" i="5"/>
  <c r="U464" i="5"/>
  <c r="T464" i="5"/>
  <c r="S464" i="5"/>
  <c r="R464" i="5"/>
  <c r="Q464" i="5"/>
  <c r="P464" i="5"/>
  <c r="O464" i="5"/>
  <c r="N464" i="5"/>
  <c r="M464" i="5"/>
  <c r="L464" i="5"/>
  <c r="J464" i="5"/>
  <c r="W463" i="5"/>
  <c r="V463" i="5"/>
  <c r="U463" i="5"/>
  <c r="T463" i="5"/>
  <c r="S463" i="5"/>
  <c r="R463" i="5"/>
  <c r="Q463" i="5"/>
  <c r="P463" i="5"/>
  <c r="O463" i="5"/>
  <c r="N463" i="5"/>
  <c r="M463" i="5"/>
  <c r="L463" i="5"/>
  <c r="J463" i="5"/>
  <c r="W462" i="5"/>
  <c r="V462" i="5"/>
  <c r="U462" i="5"/>
  <c r="T462" i="5"/>
  <c r="S462" i="5"/>
  <c r="R462" i="5"/>
  <c r="Q462" i="5"/>
  <c r="P462" i="5"/>
  <c r="O462" i="5"/>
  <c r="N462" i="5"/>
  <c r="M462" i="5"/>
  <c r="L462" i="5"/>
  <c r="J462" i="5"/>
  <c r="I462" i="5"/>
  <c r="W460" i="5"/>
  <c r="V460" i="5"/>
  <c r="U460" i="5"/>
  <c r="T460" i="5"/>
  <c r="S460" i="5"/>
  <c r="R460" i="5"/>
  <c r="Q460" i="5"/>
  <c r="P460" i="5"/>
  <c r="O460" i="5"/>
  <c r="N460" i="5"/>
  <c r="M460" i="5"/>
  <c r="L460" i="5"/>
  <c r="J460" i="5"/>
  <c r="I460" i="5"/>
  <c r="W459" i="5"/>
  <c r="V459" i="5"/>
  <c r="U459" i="5"/>
  <c r="T459" i="5"/>
  <c r="S459" i="5"/>
  <c r="R459" i="5"/>
  <c r="Q459" i="5"/>
  <c r="P459" i="5"/>
  <c r="O459" i="5"/>
  <c r="N459" i="5"/>
  <c r="M459" i="5"/>
  <c r="L459" i="5"/>
  <c r="J459" i="5"/>
  <c r="I459" i="5"/>
  <c r="X458" i="5"/>
  <c r="W458" i="5"/>
  <c r="V458" i="5"/>
  <c r="U458" i="5"/>
  <c r="T458" i="5"/>
  <c r="S458" i="5"/>
  <c r="R458" i="5"/>
  <c r="Q458" i="5"/>
  <c r="P458" i="5"/>
  <c r="O458" i="5"/>
  <c r="N458" i="5"/>
  <c r="M458" i="5"/>
  <c r="L458" i="5"/>
  <c r="K458" i="5"/>
  <c r="J458" i="5"/>
  <c r="I458" i="5"/>
  <c r="W457" i="5"/>
  <c r="V457" i="5"/>
  <c r="U457" i="5"/>
  <c r="T457" i="5"/>
  <c r="S457" i="5"/>
  <c r="R457" i="5"/>
  <c r="Q457" i="5"/>
  <c r="P457" i="5"/>
  <c r="O457" i="5"/>
  <c r="N457" i="5"/>
  <c r="M457" i="5"/>
  <c r="L457" i="5"/>
  <c r="J457" i="5"/>
  <c r="X454" i="5"/>
  <c r="X387" i="5" s="1"/>
  <c r="X386" i="5" s="1"/>
  <c r="W454" i="5"/>
  <c r="W387" i="5" s="1"/>
  <c r="W386" i="5" s="1"/>
  <c r="V454" i="5"/>
  <c r="V387" i="5" s="1"/>
  <c r="V386" i="5" s="1"/>
  <c r="U454" i="5"/>
  <c r="U387" i="5" s="1"/>
  <c r="U386" i="5" s="1"/>
  <c r="T454" i="5"/>
  <c r="T387" i="5" s="1"/>
  <c r="T386" i="5" s="1"/>
  <c r="S454" i="5"/>
  <c r="S387" i="5" s="1"/>
  <c r="S386" i="5" s="1"/>
  <c r="R454" i="5"/>
  <c r="R387" i="5" s="1"/>
  <c r="R386" i="5" s="1"/>
  <c r="Q454" i="5"/>
  <c r="Q387" i="5" s="1"/>
  <c r="Q386" i="5" s="1"/>
  <c r="P454" i="5"/>
  <c r="P387" i="5" s="1"/>
  <c r="P386" i="5" s="1"/>
  <c r="O454" i="5"/>
  <c r="O387" i="5" s="1"/>
  <c r="O386" i="5" s="1"/>
  <c r="N454" i="5"/>
  <c r="N387" i="5" s="1"/>
  <c r="N386" i="5" s="1"/>
  <c r="M454" i="5"/>
  <c r="M387" i="5" s="1"/>
  <c r="M386" i="5" s="1"/>
  <c r="L454" i="5"/>
  <c r="L387" i="5" s="1"/>
  <c r="L386" i="5" s="1"/>
  <c r="K454" i="5"/>
  <c r="K387" i="5" s="1"/>
  <c r="K386" i="5" s="1"/>
  <c r="J454" i="5"/>
  <c r="J387" i="5" s="1"/>
  <c r="J386" i="5" s="1"/>
  <c r="I454" i="5"/>
  <c r="I387" i="5" s="1"/>
  <c r="I386" i="5" s="1"/>
  <c r="X453" i="5"/>
  <c r="W453" i="5"/>
  <c r="W395" i="5" s="1"/>
  <c r="W394" i="5" s="1"/>
  <c r="V453" i="5"/>
  <c r="V395" i="5" s="1"/>
  <c r="V394" i="5" s="1"/>
  <c r="U453" i="5"/>
  <c r="U395" i="5" s="1"/>
  <c r="U394" i="5" s="1"/>
  <c r="T453" i="5"/>
  <c r="T395" i="5" s="1"/>
  <c r="T394" i="5" s="1"/>
  <c r="S453" i="5"/>
  <c r="S395" i="5" s="1"/>
  <c r="S394" i="5" s="1"/>
  <c r="R453" i="5"/>
  <c r="R395" i="5" s="1"/>
  <c r="R394" i="5" s="1"/>
  <c r="Q453" i="5"/>
  <c r="Q395" i="5" s="1"/>
  <c r="Q394" i="5" s="1"/>
  <c r="P453" i="5"/>
  <c r="P395" i="5" s="1"/>
  <c r="P394" i="5" s="1"/>
  <c r="O453" i="5"/>
  <c r="O395" i="5" s="1"/>
  <c r="O394" i="5" s="1"/>
  <c r="N453" i="5"/>
  <c r="N395" i="5" s="1"/>
  <c r="N394" i="5" s="1"/>
  <c r="M453" i="5"/>
  <c r="M395" i="5" s="1"/>
  <c r="M394" i="5" s="1"/>
  <c r="L453" i="5"/>
  <c r="L395" i="5" s="1"/>
  <c r="L394" i="5" s="1"/>
  <c r="K453" i="5"/>
  <c r="K395" i="5" s="1"/>
  <c r="K394" i="5" s="1"/>
  <c r="J453" i="5"/>
  <c r="J395" i="5" s="1"/>
  <c r="J394" i="5" s="1"/>
  <c r="I453" i="5"/>
  <c r="X452" i="5"/>
  <c r="X393" i="5" s="1"/>
  <c r="X392" i="5" s="1"/>
  <c r="W452" i="5"/>
  <c r="W393" i="5" s="1"/>
  <c r="W392" i="5" s="1"/>
  <c r="V452" i="5"/>
  <c r="V393" i="5" s="1"/>
  <c r="V392" i="5" s="1"/>
  <c r="U452" i="5"/>
  <c r="U393" i="5" s="1"/>
  <c r="U392" i="5" s="1"/>
  <c r="T452" i="5"/>
  <c r="T393" i="5" s="1"/>
  <c r="T392" i="5" s="1"/>
  <c r="S452" i="5"/>
  <c r="S393" i="5" s="1"/>
  <c r="S392" i="5" s="1"/>
  <c r="R452" i="5"/>
  <c r="R393" i="5" s="1"/>
  <c r="R392" i="5" s="1"/>
  <c r="Q452" i="5"/>
  <c r="Q393" i="5" s="1"/>
  <c r="Q392" i="5" s="1"/>
  <c r="P452" i="5"/>
  <c r="P393" i="5" s="1"/>
  <c r="P392" i="5" s="1"/>
  <c r="O452" i="5"/>
  <c r="O393" i="5" s="1"/>
  <c r="O392" i="5" s="1"/>
  <c r="N452" i="5"/>
  <c r="N393" i="5" s="1"/>
  <c r="N392" i="5" s="1"/>
  <c r="M452" i="5"/>
  <c r="M393" i="5" s="1"/>
  <c r="M392" i="5" s="1"/>
  <c r="L452" i="5"/>
  <c r="L393" i="5" s="1"/>
  <c r="L392" i="5" s="1"/>
  <c r="K452" i="5"/>
  <c r="K393" i="5" s="1"/>
  <c r="K392" i="5" s="1"/>
  <c r="J452" i="5"/>
  <c r="J393" i="5" s="1"/>
  <c r="J392" i="5" s="1"/>
  <c r="I452" i="5"/>
  <c r="I393" i="5" s="1"/>
  <c r="I392" i="5" s="1"/>
  <c r="X451" i="5"/>
  <c r="X385" i="5" s="1"/>
  <c r="X384" i="5" s="1"/>
  <c r="W451" i="5"/>
  <c r="W385" i="5" s="1"/>
  <c r="W384" i="5" s="1"/>
  <c r="V451" i="5"/>
  <c r="V385" i="5" s="1"/>
  <c r="V384" i="5" s="1"/>
  <c r="U451" i="5"/>
  <c r="U385" i="5" s="1"/>
  <c r="U384" i="5" s="1"/>
  <c r="T451" i="5"/>
  <c r="T385" i="5" s="1"/>
  <c r="T384" i="5" s="1"/>
  <c r="S451" i="5"/>
  <c r="S385" i="5" s="1"/>
  <c r="S384" i="5" s="1"/>
  <c r="R451" i="5"/>
  <c r="R385" i="5" s="1"/>
  <c r="R384" i="5" s="1"/>
  <c r="Q451" i="5"/>
  <c r="Q385" i="5" s="1"/>
  <c r="Q384" i="5" s="1"/>
  <c r="P451" i="5"/>
  <c r="P385" i="5" s="1"/>
  <c r="P384" i="5" s="1"/>
  <c r="O451" i="5"/>
  <c r="O385" i="5" s="1"/>
  <c r="O384" i="5" s="1"/>
  <c r="N451" i="5"/>
  <c r="N385" i="5" s="1"/>
  <c r="N384" i="5" s="1"/>
  <c r="M451" i="5"/>
  <c r="M385" i="5" s="1"/>
  <c r="M384" i="5" s="1"/>
  <c r="L451" i="5"/>
  <c r="L385" i="5" s="1"/>
  <c r="L384" i="5" s="1"/>
  <c r="K451" i="5"/>
  <c r="K385" i="5" s="1"/>
  <c r="K384" i="5" s="1"/>
  <c r="J451" i="5"/>
  <c r="J385" i="5" s="1"/>
  <c r="J384" i="5" s="1"/>
  <c r="I451" i="5"/>
  <c r="I385" i="5" s="1"/>
  <c r="I384" i="5" s="1"/>
  <c r="X450" i="5"/>
  <c r="X389" i="5" s="1"/>
  <c r="X388" i="5" s="1"/>
  <c r="W450" i="5"/>
  <c r="W389" i="5" s="1"/>
  <c r="W388" i="5" s="1"/>
  <c r="V450" i="5"/>
  <c r="V389" i="5" s="1"/>
  <c r="V388" i="5" s="1"/>
  <c r="U450" i="5"/>
  <c r="U389" i="5" s="1"/>
  <c r="U388" i="5" s="1"/>
  <c r="T450" i="5"/>
  <c r="T389" i="5" s="1"/>
  <c r="T388" i="5" s="1"/>
  <c r="S450" i="5"/>
  <c r="S389" i="5" s="1"/>
  <c r="S388" i="5" s="1"/>
  <c r="R450" i="5"/>
  <c r="R389" i="5" s="1"/>
  <c r="R388" i="5" s="1"/>
  <c r="Q450" i="5"/>
  <c r="Q389" i="5" s="1"/>
  <c r="Q388" i="5" s="1"/>
  <c r="P450" i="5"/>
  <c r="P389" i="5" s="1"/>
  <c r="P388" i="5" s="1"/>
  <c r="O450" i="5"/>
  <c r="O389" i="5" s="1"/>
  <c r="O388" i="5" s="1"/>
  <c r="N450" i="5"/>
  <c r="N389" i="5" s="1"/>
  <c r="N388" i="5" s="1"/>
  <c r="M450" i="5"/>
  <c r="M389" i="5" s="1"/>
  <c r="M388" i="5" s="1"/>
  <c r="L450" i="5"/>
  <c r="L389" i="5" s="1"/>
  <c r="L388" i="5" s="1"/>
  <c r="K450" i="5"/>
  <c r="K389" i="5" s="1"/>
  <c r="K388" i="5" s="1"/>
  <c r="J450" i="5"/>
  <c r="J389" i="5" s="1"/>
  <c r="J388" i="5" s="1"/>
  <c r="I450" i="5"/>
  <c r="I389" i="5" s="1"/>
  <c r="I388" i="5" s="1"/>
  <c r="X449" i="5"/>
  <c r="W449" i="5"/>
  <c r="V449" i="5"/>
  <c r="U449" i="5"/>
  <c r="T449" i="5"/>
  <c r="S449" i="5"/>
  <c r="R449" i="5"/>
  <c r="Q449" i="5"/>
  <c r="P449" i="5"/>
  <c r="O449" i="5"/>
  <c r="N449" i="5"/>
  <c r="M449" i="5"/>
  <c r="L449" i="5"/>
  <c r="K449" i="5"/>
  <c r="J449" i="5"/>
  <c r="I449" i="5"/>
  <c r="X448" i="5"/>
  <c r="W448" i="5"/>
  <c r="V448" i="5"/>
  <c r="U448" i="5"/>
  <c r="T448" i="5"/>
  <c r="S448" i="5"/>
  <c r="R448" i="5"/>
  <c r="Q448" i="5"/>
  <c r="P448" i="5"/>
  <c r="O448" i="5"/>
  <c r="N448" i="5"/>
  <c r="M448" i="5"/>
  <c r="L448" i="5"/>
  <c r="K448" i="5"/>
  <c r="J448" i="5"/>
  <c r="I448" i="5"/>
  <c r="X447" i="5"/>
  <c r="W447" i="5"/>
  <c r="V447" i="5"/>
  <c r="U447" i="5"/>
  <c r="T447" i="5"/>
  <c r="S447" i="5"/>
  <c r="R447" i="5"/>
  <c r="Q447" i="5"/>
  <c r="P447" i="5"/>
  <c r="O447" i="5"/>
  <c r="N447" i="5"/>
  <c r="M447" i="5"/>
  <c r="L447" i="5"/>
  <c r="K447" i="5"/>
  <c r="J447" i="5"/>
  <c r="I447" i="5"/>
  <c r="W446" i="5"/>
  <c r="V446" i="5"/>
  <c r="U446" i="5"/>
  <c r="T446" i="5"/>
  <c r="S446" i="5"/>
  <c r="R446" i="5"/>
  <c r="Q446" i="5"/>
  <c r="P446" i="5"/>
  <c r="O446" i="5"/>
  <c r="N446" i="5"/>
  <c r="M446" i="5"/>
  <c r="L446" i="5"/>
  <c r="K446" i="5"/>
  <c r="J446" i="5"/>
  <c r="I446" i="5"/>
  <c r="X444" i="5"/>
  <c r="X383" i="5" s="1"/>
  <c r="W444" i="5"/>
  <c r="W383" i="5" s="1"/>
  <c r="V444" i="5"/>
  <c r="V383" i="5" s="1"/>
  <c r="U444" i="5"/>
  <c r="U383" i="5" s="1"/>
  <c r="T444" i="5"/>
  <c r="T383" i="5" s="1"/>
  <c r="S444" i="5"/>
  <c r="S383" i="5" s="1"/>
  <c r="R444" i="5"/>
  <c r="R383" i="5" s="1"/>
  <c r="Q444" i="5"/>
  <c r="Q383" i="5" s="1"/>
  <c r="P444" i="5"/>
  <c r="P383" i="5" s="1"/>
  <c r="O444" i="5"/>
  <c r="O383" i="5" s="1"/>
  <c r="N444" i="5"/>
  <c r="N383" i="5" s="1"/>
  <c r="M444" i="5"/>
  <c r="M383" i="5" s="1"/>
  <c r="L444" i="5"/>
  <c r="L383" i="5" s="1"/>
  <c r="K444" i="5"/>
  <c r="K383" i="5" s="1"/>
  <c r="J444" i="5"/>
  <c r="J383" i="5" s="1"/>
  <c r="I444" i="5"/>
  <c r="I383" i="5" s="1"/>
  <c r="X443" i="5"/>
  <c r="X382" i="5" s="1"/>
  <c r="W443" i="5"/>
  <c r="V443" i="5"/>
  <c r="U443" i="5"/>
  <c r="T443" i="5"/>
  <c r="T382" i="5" s="1"/>
  <c r="S443" i="5"/>
  <c r="R443" i="5"/>
  <c r="Q443" i="5"/>
  <c r="Q442" i="5" s="1"/>
  <c r="P443" i="5"/>
  <c r="P382" i="5" s="1"/>
  <c r="O443" i="5"/>
  <c r="N443" i="5"/>
  <c r="N442" i="5" s="1"/>
  <c r="M443" i="5"/>
  <c r="L443" i="5"/>
  <c r="K443" i="5"/>
  <c r="K442" i="5" s="1"/>
  <c r="J443" i="5"/>
  <c r="J442" i="5" s="1"/>
  <c r="I443" i="5"/>
  <c r="I442" i="5" s="1"/>
  <c r="W441" i="5"/>
  <c r="V441" i="5"/>
  <c r="U441" i="5"/>
  <c r="T441" i="5"/>
  <c r="S441" i="5"/>
  <c r="R441" i="5"/>
  <c r="Q441" i="5"/>
  <c r="P441" i="5"/>
  <c r="O441" i="5"/>
  <c r="N441" i="5"/>
  <c r="M441" i="5"/>
  <c r="L441" i="5"/>
  <c r="K441" i="5"/>
  <c r="J441" i="5"/>
  <c r="I441" i="5"/>
  <c r="W440" i="5"/>
  <c r="V440" i="5"/>
  <c r="U440" i="5"/>
  <c r="T440" i="5"/>
  <c r="S440" i="5"/>
  <c r="R440" i="5"/>
  <c r="Q440" i="5"/>
  <c r="P440" i="5"/>
  <c r="O440" i="5"/>
  <c r="N440" i="5"/>
  <c r="M440" i="5"/>
  <c r="L440" i="5"/>
  <c r="K440" i="5"/>
  <c r="J440" i="5"/>
  <c r="I440" i="5"/>
  <c r="X439" i="5"/>
  <c r="W439" i="5"/>
  <c r="V439" i="5"/>
  <c r="U439" i="5"/>
  <c r="T439" i="5"/>
  <c r="S439" i="5"/>
  <c r="R439" i="5"/>
  <c r="Q439" i="5"/>
  <c r="P439" i="5"/>
  <c r="O439" i="5"/>
  <c r="N439" i="5"/>
  <c r="M439" i="5"/>
  <c r="L439" i="5"/>
  <c r="K439" i="5"/>
  <c r="J439" i="5"/>
  <c r="I439" i="5"/>
  <c r="W438" i="5"/>
  <c r="V438" i="5"/>
  <c r="U438" i="5"/>
  <c r="T438" i="5"/>
  <c r="S438" i="5"/>
  <c r="R438" i="5"/>
  <c r="Q438" i="5"/>
  <c r="P438" i="5"/>
  <c r="O438" i="5"/>
  <c r="N438" i="5"/>
  <c r="M438" i="5"/>
  <c r="L438" i="5"/>
  <c r="K438" i="5"/>
  <c r="J438" i="5"/>
  <c r="I438" i="5"/>
  <c r="X436" i="5"/>
  <c r="W436" i="5"/>
  <c r="V436" i="5"/>
  <c r="U436" i="5"/>
  <c r="T436" i="5"/>
  <c r="S436" i="5"/>
  <c r="R436" i="5"/>
  <c r="Q436" i="5"/>
  <c r="P436" i="5"/>
  <c r="O436" i="5"/>
  <c r="N436" i="5"/>
  <c r="M436" i="5"/>
  <c r="L436" i="5"/>
  <c r="K436" i="5"/>
  <c r="J436" i="5"/>
  <c r="I436" i="5"/>
  <c r="X435" i="5"/>
  <c r="W435" i="5"/>
  <c r="V435" i="5"/>
  <c r="U435" i="5"/>
  <c r="T435" i="5"/>
  <c r="S435" i="5"/>
  <c r="R435" i="5"/>
  <c r="Q435" i="5"/>
  <c r="P435" i="5"/>
  <c r="O435" i="5"/>
  <c r="N435" i="5"/>
  <c r="M435" i="5"/>
  <c r="L435" i="5"/>
  <c r="K435" i="5"/>
  <c r="J435" i="5"/>
  <c r="I435" i="5"/>
  <c r="X434" i="5"/>
  <c r="W434" i="5"/>
  <c r="V434" i="5"/>
  <c r="U434" i="5"/>
  <c r="T434" i="5"/>
  <c r="S434" i="5"/>
  <c r="R434" i="5"/>
  <c r="Q434" i="5"/>
  <c r="P434" i="5"/>
  <c r="O434" i="5"/>
  <c r="N434" i="5"/>
  <c r="M434" i="5"/>
  <c r="L434" i="5"/>
  <c r="K434" i="5"/>
  <c r="J434" i="5"/>
  <c r="I434" i="5"/>
  <c r="X433" i="5"/>
  <c r="W433" i="5"/>
  <c r="V433" i="5"/>
  <c r="U433" i="5"/>
  <c r="T433" i="5"/>
  <c r="S433" i="5"/>
  <c r="R433" i="5"/>
  <c r="Q433" i="5"/>
  <c r="P433" i="5"/>
  <c r="O433" i="5"/>
  <c r="N433" i="5"/>
  <c r="M433" i="5"/>
  <c r="L433" i="5"/>
  <c r="K433" i="5"/>
  <c r="J433" i="5"/>
  <c r="J432" i="5" s="1"/>
  <c r="J379" i="5" s="1"/>
  <c r="I433" i="5"/>
  <c r="I432" i="5" s="1"/>
  <c r="W430" i="5"/>
  <c r="V430" i="5"/>
  <c r="U430" i="5"/>
  <c r="T430" i="5"/>
  <c r="S430" i="5"/>
  <c r="R430" i="5"/>
  <c r="Q430" i="5"/>
  <c r="P430" i="5"/>
  <c r="O430" i="5"/>
  <c r="N430" i="5"/>
  <c r="M430" i="5"/>
  <c r="L430" i="5"/>
  <c r="K430" i="5"/>
  <c r="J430" i="5"/>
  <c r="I430" i="5"/>
  <c r="W429" i="5"/>
  <c r="V429" i="5"/>
  <c r="U429" i="5"/>
  <c r="T429" i="5"/>
  <c r="S429" i="5"/>
  <c r="R429" i="5"/>
  <c r="Q429" i="5"/>
  <c r="P429" i="5"/>
  <c r="O429" i="5"/>
  <c r="N429" i="5"/>
  <c r="M429" i="5"/>
  <c r="L429" i="5"/>
  <c r="K429" i="5"/>
  <c r="J429" i="5"/>
  <c r="I429" i="5"/>
  <c r="W428" i="5"/>
  <c r="V428" i="5"/>
  <c r="U428" i="5"/>
  <c r="T428" i="5"/>
  <c r="S428" i="5"/>
  <c r="R428" i="5"/>
  <c r="Q428" i="5"/>
  <c r="P428" i="5"/>
  <c r="O428" i="5"/>
  <c r="N428" i="5"/>
  <c r="M428" i="5"/>
  <c r="L428" i="5"/>
  <c r="K428" i="5"/>
  <c r="J428" i="5"/>
  <c r="I428" i="5"/>
  <c r="W427" i="5"/>
  <c r="V427" i="5"/>
  <c r="U427" i="5"/>
  <c r="T427" i="5"/>
  <c r="S427" i="5"/>
  <c r="R427" i="5"/>
  <c r="Q427" i="5"/>
  <c r="P427" i="5"/>
  <c r="O427" i="5"/>
  <c r="N427" i="5"/>
  <c r="M427" i="5"/>
  <c r="L427" i="5"/>
  <c r="K427" i="5"/>
  <c r="J427" i="5"/>
  <c r="I427" i="5"/>
  <c r="W425" i="5"/>
  <c r="V425" i="5"/>
  <c r="U425" i="5"/>
  <c r="T425" i="5"/>
  <c r="S425" i="5"/>
  <c r="R425" i="5"/>
  <c r="Q425" i="5"/>
  <c r="P425" i="5"/>
  <c r="O425" i="5"/>
  <c r="N425" i="5"/>
  <c r="M425" i="5"/>
  <c r="L425" i="5"/>
  <c r="J425" i="5"/>
  <c r="I425" i="5"/>
  <c r="W424" i="5"/>
  <c r="V424" i="5"/>
  <c r="U424" i="5"/>
  <c r="T424" i="5"/>
  <c r="S424" i="5"/>
  <c r="R424" i="5"/>
  <c r="Q424" i="5"/>
  <c r="P424" i="5"/>
  <c r="O424" i="5"/>
  <c r="N424" i="5"/>
  <c r="M424" i="5"/>
  <c r="L424" i="5"/>
  <c r="J424" i="5"/>
  <c r="I424" i="5"/>
  <c r="W423" i="5"/>
  <c r="V423" i="5"/>
  <c r="U423" i="5"/>
  <c r="T423" i="5"/>
  <c r="S423" i="5"/>
  <c r="R423" i="5"/>
  <c r="Q423" i="5"/>
  <c r="P423" i="5"/>
  <c r="O423" i="5"/>
  <c r="N423" i="5"/>
  <c r="M423" i="5"/>
  <c r="L423" i="5"/>
  <c r="J423" i="5"/>
  <c r="I423" i="5"/>
  <c r="W422" i="5"/>
  <c r="V422" i="5"/>
  <c r="U422" i="5"/>
  <c r="T422" i="5"/>
  <c r="S422" i="5"/>
  <c r="R422" i="5"/>
  <c r="Q422" i="5"/>
  <c r="P422" i="5"/>
  <c r="O422" i="5"/>
  <c r="N422" i="5"/>
  <c r="M422" i="5"/>
  <c r="L422" i="5"/>
  <c r="K422" i="5"/>
  <c r="J422" i="5"/>
  <c r="I422" i="5"/>
  <c r="W419" i="5"/>
  <c r="V419" i="5"/>
  <c r="U419" i="5"/>
  <c r="T419" i="5"/>
  <c r="S419" i="5"/>
  <c r="R419" i="5"/>
  <c r="Q419" i="5"/>
  <c r="P419" i="5"/>
  <c r="O419" i="5"/>
  <c r="N419" i="5"/>
  <c r="M419" i="5"/>
  <c r="L419" i="5"/>
  <c r="K419" i="5"/>
  <c r="J419" i="5"/>
  <c r="I419" i="5"/>
  <c r="W418" i="5"/>
  <c r="V418" i="5"/>
  <c r="U418" i="5"/>
  <c r="T418" i="5"/>
  <c r="S418" i="5"/>
  <c r="R418" i="5"/>
  <c r="Q418" i="5"/>
  <c r="P418" i="5"/>
  <c r="O418" i="5"/>
  <c r="N418" i="5"/>
  <c r="M418" i="5"/>
  <c r="L418" i="5"/>
  <c r="K418" i="5"/>
  <c r="J418" i="5"/>
  <c r="I418" i="5"/>
  <c r="W417" i="5"/>
  <c r="V417" i="5"/>
  <c r="U417" i="5"/>
  <c r="T417" i="5"/>
  <c r="S417" i="5"/>
  <c r="R417" i="5"/>
  <c r="Q417" i="5"/>
  <c r="P417" i="5"/>
  <c r="O417" i="5"/>
  <c r="N417" i="5"/>
  <c r="M417" i="5"/>
  <c r="L417" i="5"/>
  <c r="K417" i="5"/>
  <c r="J417" i="5"/>
  <c r="I417" i="5"/>
  <c r="W416" i="5"/>
  <c r="V416" i="5"/>
  <c r="U416" i="5"/>
  <c r="T416" i="5"/>
  <c r="S416" i="5"/>
  <c r="R416" i="5"/>
  <c r="Q416" i="5"/>
  <c r="P416" i="5"/>
  <c r="O416" i="5"/>
  <c r="N416" i="5"/>
  <c r="M416" i="5"/>
  <c r="L416" i="5"/>
  <c r="K416" i="5"/>
  <c r="J416" i="5"/>
  <c r="I416" i="5"/>
  <c r="W414" i="5"/>
  <c r="V414" i="5"/>
  <c r="U414" i="5"/>
  <c r="T414" i="5"/>
  <c r="S414" i="5"/>
  <c r="R414" i="5"/>
  <c r="Q414" i="5"/>
  <c r="P414" i="5"/>
  <c r="O414" i="5"/>
  <c r="N414" i="5"/>
  <c r="M414" i="5"/>
  <c r="L414" i="5"/>
  <c r="J414" i="5"/>
  <c r="I414" i="5"/>
  <c r="W413" i="5"/>
  <c r="V413" i="5"/>
  <c r="U413" i="5"/>
  <c r="T413" i="5"/>
  <c r="S413" i="5"/>
  <c r="R413" i="5"/>
  <c r="Q413" i="5"/>
  <c r="P413" i="5"/>
  <c r="O413" i="5"/>
  <c r="N413" i="5"/>
  <c r="M413" i="5"/>
  <c r="L413" i="5"/>
  <c r="J413" i="5"/>
  <c r="I413" i="5"/>
  <c r="W412" i="5"/>
  <c r="V412" i="5"/>
  <c r="U412" i="5"/>
  <c r="T412" i="5"/>
  <c r="S412" i="5"/>
  <c r="R412" i="5"/>
  <c r="Q412" i="5"/>
  <c r="P412" i="5"/>
  <c r="O412" i="5"/>
  <c r="N412" i="5"/>
  <c r="M412" i="5"/>
  <c r="L412" i="5"/>
  <c r="J412" i="5"/>
  <c r="I412" i="5"/>
  <c r="W411" i="5"/>
  <c r="V411" i="5"/>
  <c r="U411" i="5"/>
  <c r="T411" i="5"/>
  <c r="S411" i="5"/>
  <c r="R411" i="5"/>
  <c r="Q411" i="5"/>
  <c r="P411" i="5"/>
  <c r="O411" i="5"/>
  <c r="N411" i="5"/>
  <c r="M411" i="5"/>
  <c r="L411" i="5"/>
  <c r="K411" i="5"/>
  <c r="J411" i="5"/>
  <c r="I411" i="5"/>
  <c r="X407" i="5"/>
  <c r="Y407" i="5" s="1"/>
  <c r="X406" i="5"/>
  <c r="Y406" i="5" s="1"/>
  <c r="X405" i="5"/>
  <c r="Y405" i="5" s="1"/>
  <c r="AA404" i="5"/>
  <c r="Z404" i="5"/>
  <c r="AA403" i="5"/>
  <c r="Z403" i="5"/>
  <c r="AA401" i="5"/>
  <c r="Z401" i="5"/>
  <c r="AA400" i="5"/>
  <c r="Z400" i="5"/>
  <c r="AA399" i="5"/>
  <c r="Z399" i="5"/>
  <c r="AA398" i="5"/>
  <c r="Z398" i="5"/>
  <c r="AA395" i="5"/>
  <c r="AA394" i="5" s="1"/>
  <c r="Z395" i="5"/>
  <c r="Z394" i="5" s="1"/>
  <c r="I395" i="5"/>
  <c r="I394" i="5" s="1"/>
  <c r="AA393" i="5"/>
  <c r="AA392" i="5" s="1"/>
  <c r="Z393" i="5"/>
  <c r="Z392" i="5" s="1"/>
  <c r="AA391" i="5"/>
  <c r="AA390" i="5" s="1"/>
  <c r="Z391" i="5"/>
  <c r="Z390" i="5" s="1"/>
  <c r="AA389" i="5"/>
  <c r="AA388" i="5" s="1"/>
  <c r="Z389" i="5"/>
  <c r="Z388" i="5" s="1"/>
  <c r="AA387" i="5"/>
  <c r="AA386" i="5" s="1"/>
  <c r="Z387" i="5"/>
  <c r="Z386" i="5" s="1"/>
  <c r="AA385" i="5"/>
  <c r="AA384" i="5" s="1"/>
  <c r="Z385" i="5"/>
  <c r="Z384" i="5" s="1"/>
  <c r="AA383" i="5"/>
  <c r="Z383" i="5"/>
  <c r="AA382" i="5"/>
  <c r="Z382" i="5"/>
  <c r="AA380" i="5"/>
  <c r="Z380" i="5"/>
  <c r="AA379" i="5"/>
  <c r="Z379" i="5"/>
  <c r="AA377" i="5"/>
  <c r="Z377" i="5"/>
  <c r="AA376" i="5"/>
  <c r="Z376" i="5"/>
  <c r="AA374" i="5"/>
  <c r="Z374" i="5"/>
  <c r="AA373" i="5"/>
  <c r="Z373" i="5"/>
  <c r="X370" i="5"/>
  <c r="Y370" i="5" s="1"/>
  <c r="X368" i="5"/>
  <c r="Y368" i="5" s="1"/>
  <c r="K368" i="5"/>
  <c r="X367" i="5"/>
  <c r="Y367" i="5" s="1"/>
  <c r="X366" i="5"/>
  <c r="Y366" i="5" s="1"/>
  <c r="X365" i="5"/>
  <c r="Y365" i="5" s="1"/>
  <c r="X364" i="5"/>
  <c r="Y364" i="5" s="1"/>
  <c r="X363" i="5"/>
  <c r="Y363" i="5" s="1"/>
  <c r="X362" i="5"/>
  <c r="Y362" i="5" s="1"/>
  <c r="X361" i="5"/>
  <c r="Y361" i="5" s="1"/>
  <c r="X360" i="5"/>
  <c r="Y360" i="5" s="1"/>
  <c r="X359" i="5"/>
  <c r="Y359" i="5" s="1"/>
  <c r="X358" i="5"/>
  <c r="Y358" i="5" s="1"/>
  <c r="X357" i="5"/>
  <c r="Y357" i="5" s="1"/>
  <c r="X356" i="5"/>
  <c r="Y356" i="5" s="1"/>
  <c r="X355" i="5"/>
  <c r="Y355" i="5" s="1"/>
  <c r="X354" i="5"/>
  <c r="Y354" i="5" s="1"/>
  <c r="X353" i="5"/>
  <c r="Y353" i="5" s="1"/>
  <c r="X352" i="5"/>
  <c r="Y352" i="5" s="1"/>
  <c r="X351" i="5"/>
  <c r="Y351" i="5" s="1"/>
  <c r="X350" i="5"/>
  <c r="Y350" i="5" s="1"/>
  <c r="X349" i="5"/>
  <c r="Y349" i="5" s="1"/>
  <c r="X348" i="5"/>
  <c r="Y348" i="5" s="1"/>
  <c r="X347" i="5"/>
  <c r="Y347" i="5" s="1"/>
  <c r="X346" i="5"/>
  <c r="Y346" i="5" s="1"/>
  <c r="X345" i="5"/>
  <c r="Y345" i="5" s="1"/>
  <c r="X344" i="5"/>
  <c r="Y344" i="5" s="1"/>
  <c r="X343" i="5"/>
  <c r="Y343" i="5" s="1"/>
  <c r="X342" i="5"/>
  <c r="Y342" i="5" s="1"/>
  <c r="X341" i="5"/>
  <c r="Y341" i="5" s="1"/>
  <c r="X340" i="5"/>
  <c r="Y340" i="5" s="1"/>
  <c r="X339" i="5"/>
  <c r="Y339" i="5" s="1"/>
  <c r="X338" i="5"/>
  <c r="Y338" i="5" s="1"/>
  <c r="X337" i="5"/>
  <c r="Y337" i="5" s="1"/>
  <c r="X336" i="5"/>
  <c r="Y336" i="5" s="1"/>
  <c r="X335" i="5"/>
  <c r="Y335" i="5" s="1"/>
  <c r="X334" i="5"/>
  <c r="Y334" i="5" s="1"/>
  <c r="X333" i="5"/>
  <c r="Y333" i="5" s="1"/>
  <c r="X332" i="5"/>
  <c r="Y332" i="5" s="1"/>
  <c r="X331" i="5"/>
  <c r="Y331" i="5" s="1"/>
  <c r="X330" i="5"/>
  <c r="Y330" i="5" s="1"/>
  <c r="X329" i="5"/>
  <c r="Y329" i="5" s="1"/>
  <c r="X328" i="5"/>
  <c r="Y328" i="5" s="1"/>
  <c r="X327" i="5"/>
  <c r="Y327" i="5" s="1"/>
  <c r="X326" i="5"/>
  <c r="Y326" i="5" s="1"/>
  <c r="X325" i="5"/>
  <c r="Y325" i="5" s="1"/>
  <c r="X324" i="5"/>
  <c r="Y324" i="5" s="1"/>
  <c r="X323" i="5"/>
  <c r="Y323" i="5" s="1"/>
  <c r="X322" i="5"/>
  <c r="Y322" i="5" s="1"/>
  <c r="X321" i="5"/>
  <c r="Y321" i="5" s="1"/>
  <c r="X320" i="5"/>
  <c r="Y320" i="5" s="1"/>
  <c r="X319" i="5"/>
  <c r="Y319" i="5" s="1"/>
  <c r="X318" i="5"/>
  <c r="Y318" i="5" s="1"/>
  <c r="X317" i="5"/>
  <c r="Y317" i="5" s="1"/>
  <c r="X316" i="5"/>
  <c r="Y316" i="5" s="1"/>
  <c r="X315" i="5"/>
  <c r="Y315" i="5" s="1"/>
  <c r="X314" i="5"/>
  <c r="Y314" i="5" s="1"/>
  <c r="X313" i="5"/>
  <c r="Y313" i="5" s="1"/>
  <c r="X312" i="5"/>
  <c r="Y312" i="5" s="1"/>
  <c r="X311" i="5"/>
  <c r="Y311" i="5" s="1"/>
  <c r="X310" i="5"/>
  <c r="Y310" i="5" s="1"/>
  <c r="X309" i="5"/>
  <c r="Y309" i="5" s="1"/>
  <c r="X308" i="5"/>
  <c r="Y308" i="5" s="1"/>
  <c r="X307" i="5"/>
  <c r="Y307" i="5" s="1"/>
  <c r="X306" i="5"/>
  <c r="Y306" i="5" s="1"/>
  <c r="X305" i="5"/>
  <c r="Y305" i="5" s="1"/>
  <c r="X304" i="5"/>
  <c r="Y304" i="5" s="1"/>
  <c r="X303" i="5"/>
  <c r="Y303" i="5" s="1"/>
  <c r="X302" i="5"/>
  <c r="Y302" i="5" s="1"/>
  <c r="X301" i="5"/>
  <c r="Y301" i="5" s="1"/>
  <c r="X300" i="5"/>
  <c r="Y300" i="5" s="1"/>
  <c r="X299" i="5"/>
  <c r="Y299" i="5" s="1"/>
  <c r="X298" i="5"/>
  <c r="Y298" i="5" s="1"/>
  <c r="X297" i="5"/>
  <c r="Y297" i="5" s="1"/>
  <c r="X296" i="5"/>
  <c r="Y296" i="5" s="1"/>
  <c r="X295" i="5"/>
  <c r="Y295" i="5" s="1"/>
  <c r="X294" i="5"/>
  <c r="Y294" i="5" s="1"/>
  <c r="X293" i="5"/>
  <c r="Y293" i="5" s="1"/>
  <c r="X292" i="5"/>
  <c r="Y292" i="5" s="1"/>
  <c r="X291" i="5"/>
  <c r="Y291" i="5" s="1"/>
  <c r="X290" i="5"/>
  <c r="Y290" i="5" s="1"/>
  <c r="X289" i="5"/>
  <c r="Y289" i="5" s="1"/>
  <c r="X288" i="5"/>
  <c r="Y288" i="5" s="1"/>
  <c r="X287" i="5"/>
  <c r="Y287" i="5" s="1"/>
  <c r="X286" i="5"/>
  <c r="Y286" i="5" s="1"/>
  <c r="X285" i="5"/>
  <c r="Y285" i="5" s="1"/>
  <c r="X284" i="5"/>
  <c r="Y284" i="5" s="1"/>
  <c r="X283" i="5"/>
  <c r="Y283" i="5" s="1"/>
  <c r="X282" i="5"/>
  <c r="Y282" i="5" s="1"/>
  <c r="X281" i="5"/>
  <c r="Y281" i="5" s="1"/>
  <c r="X280" i="5"/>
  <c r="Y280" i="5" s="1"/>
  <c r="X279" i="5"/>
  <c r="Y279" i="5" s="1"/>
  <c r="X278" i="5"/>
  <c r="Y278" i="5" s="1"/>
  <c r="X277" i="5"/>
  <c r="Y277" i="5" s="1"/>
  <c r="X276" i="5"/>
  <c r="Y276" i="5" s="1"/>
  <c r="X275" i="5"/>
  <c r="Y275" i="5" s="1"/>
  <c r="X274" i="5"/>
  <c r="Y274" i="5" s="1"/>
  <c r="X273" i="5"/>
  <c r="Y273" i="5" s="1"/>
  <c r="X272" i="5"/>
  <c r="Y272" i="5" s="1"/>
  <c r="X271" i="5"/>
  <c r="Y271" i="5" s="1"/>
  <c r="X270" i="5"/>
  <c r="Y270" i="5" s="1"/>
  <c r="X269" i="5"/>
  <c r="Y269" i="5" s="1"/>
  <c r="X268" i="5"/>
  <c r="Y268" i="5" s="1"/>
  <c r="X267" i="5"/>
  <c r="Y267" i="5" s="1"/>
  <c r="X266" i="5"/>
  <c r="Y266" i="5" s="1"/>
  <c r="X265" i="5"/>
  <c r="Y265" i="5" s="1"/>
  <c r="X264" i="5"/>
  <c r="Y264" i="5" s="1"/>
  <c r="X263" i="5"/>
  <c r="Y263" i="5" s="1"/>
  <c r="X262" i="5"/>
  <c r="Y262" i="5" s="1"/>
  <c r="X261" i="5"/>
  <c r="Y261" i="5" s="1"/>
  <c r="X260" i="5"/>
  <c r="Y260" i="5" s="1"/>
  <c r="X259" i="5"/>
  <c r="Y259" i="5" s="1"/>
  <c r="X258" i="5"/>
  <c r="Y258" i="5" s="1"/>
  <c r="X257" i="5"/>
  <c r="Y257" i="5" s="1"/>
  <c r="X256" i="5"/>
  <c r="Y256" i="5" s="1"/>
  <c r="X255" i="5"/>
  <c r="Y255" i="5" s="1"/>
  <c r="X254" i="5"/>
  <c r="Y254" i="5" s="1"/>
  <c r="X253" i="5"/>
  <c r="Y253" i="5" s="1"/>
  <c r="X252" i="5"/>
  <c r="Y252" i="5" s="1"/>
  <c r="X251" i="5"/>
  <c r="Y251" i="5" s="1"/>
  <c r="X250" i="5"/>
  <c r="Y250" i="5" s="1"/>
  <c r="X249" i="5"/>
  <c r="Y249" i="5" s="1"/>
  <c r="X248" i="5"/>
  <c r="Y248" i="5" s="1"/>
  <c r="X247" i="5"/>
  <c r="Y247" i="5" s="1"/>
  <c r="X246" i="5"/>
  <c r="Y246" i="5" s="1"/>
  <c r="X245" i="5"/>
  <c r="Y245" i="5" s="1"/>
  <c r="X244" i="5"/>
  <c r="Y244" i="5" s="1"/>
  <c r="X243" i="5"/>
  <c r="Y243" i="5" s="1"/>
  <c r="X242" i="5"/>
  <c r="Y242" i="5" s="1"/>
  <c r="X241" i="5"/>
  <c r="Y241" i="5" s="1"/>
  <c r="X240" i="5"/>
  <c r="Y240" i="5" s="1"/>
  <c r="X239" i="5"/>
  <c r="Y239" i="5" s="1"/>
  <c r="X238" i="5"/>
  <c r="Y238" i="5" s="1"/>
  <c r="X237" i="5"/>
  <c r="Y237" i="5" s="1"/>
  <c r="X236" i="5"/>
  <c r="Y236" i="5" s="1"/>
  <c r="X235" i="5"/>
  <c r="Y235" i="5" s="1"/>
  <c r="X234" i="5"/>
  <c r="Y234" i="5" s="1"/>
  <c r="X233" i="5"/>
  <c r="Y233" i="5" s="1"/>
  <c r="X232" i="5"/>
  <c r="Y232" i="5" s="1"/>
  <c r="X231" i="5"/>
  <c r="Y231" i="5" s="1"/>
  <c r="X230" i="5"/>
  <c r="Y230" i="5" s="1"/>
  <c r="X229" i="5"/>
  <c r="Y229" i="5" s="1"/>
  <c r="X228" i="5"/>
  <c r="Y228" i="5" s="1"/>
  <c r="X227" i="5"/>
  <c r="Y227" i="5" s="1"/>
  <c r="X226" i="5"/>
  <c r="Y226" i="5" s="1"/>
  <c r="X225" i="5"/>
  <c r="Y225" i="5" s="1"/>
  <c r="X224" i="5"/>
  <c r="Y224" i="5" s="1"/>
  <c r="X223" i="5"/>
  <c r="Y223" i="5" s="1"/>
  <c r="X222" i="5"/>
  <c r="Y222" i="5" s="1"/>
  <c r="X221" i="5"/>
  <c r="Y221" i="5" s="1"/>
  <c r="X220" i="5"/>
  <c r="Y220" i="5" s="1"/>
  <c r="X219" i="5"/>
  <c r="X460" i="5" s="1"/>
  <c r="K460" i="5"/>
  <c r="X218" i="5"/>
  <c r="Y218" i="5" s="1"/>
  <c r="X217" i="5"/>
  <c r="Y217" i="5" s="1"/>
  <c r="X216" i="5"/>
  <c r="Y216" i="5" s="1"/>
  <c r="X215" i="5"/>
  <c r="Y215" i="5" s="1"/>
  <c r="X214" i="5"/>
  <c r="Y214" i="5" s="1"/>
  <c r="X213" i="5"/>
  <c r="Y213" i="5" s="1"/>
  <c r="X212" i="5"/>
  <c r="Y212" i="5" s="1"/>
  <c r="X211" i="5"/>
  <c r="Y211" i="5" s="1"/>
  <c r="X210" i="5"/>
  <c r="Y210" i="5" s="1"/>
  <c r="X209" i="5"/>
  <c r="Y209" i="5" s="1"/>
  <c r="X208" i="5"/>
  <c r="Y208" i="5" s="1"/>
  <c r="X207" i="5"/>
  <c r="Y207" i="5" s="1"/>
  <c r="X206" i="5"/>
  <c r="Y206" i="5" s="1"/>
  <c r="X205" i="5"/>
  <c r="Y205" i="5" s="1"/>
  <c r="X204" i="5"/>
  <c r="Y204" i="5" s="1"/>
  <c r="X203" i="5"/>
  <c r="Y203" i="5" s="1"/>
  <c r="X202" i="5"/>
  <c r="Y202" i="5" s="1"/>
  <c r="X201" i="5"/>
  <c r="Y201" i="5" s="1"/>
  <c r="X200" i="5"/>
  <c r="Y200" i="5" s="1"/>
  <c r="X199" i="5"/>
  <c r="Y199" i="5" s="1"/>
  <c r="X198" i="5"/>
  <c r="Y198" i="5" s="1"/>
  <c r="X197" i="5"/>
  <c r="Y197" i="5" s="1"/>
  <c r="X196" i="5"/>
  <c r="Y196" i="5" s="1"/>
  <c r="X195" i="5"/>
  <c r="Y195" i="5" s="1"/>
  <c r="X194" i="5"/>
  <c r="Y194" i="5" s="1"/>
  <c r="X193" i="5"/>
  <c r="Y193" i="5" s="1"/>
  <c r="X192" i="5"/>
  <c r="Y192" i="5" s="1"/>
  <c r="X191" i="5"/>
  <c r="Y191" i="5" s="1"/>
  <c r="X190" i="5"/>
  <c r="Y190" i="5" s="1"/>
  <c r="X189" i="5"/>
  <c r="Y189" i="5" s="1"/>
  <c r="X188" i="5"/>
  <c r="Y188" i="5" s="1"/>
  <c r="X187" i="5"/>
  <c r="Y187" i="5" s="1"/>
  <c r="X186" i="5"/>
  <c r="Y186" i="5" s="1"/>
  <c r="X185" i="5"/>
  <c r="Y185" i="5" s="1"/>
  <c r="X184" i="5"/>
  <c r="Y184" i="5" s="1"/>
  <c r="X183" i="5"/>
  <c r="Y183" i="5" s="1"/>
  <c r="X182" i="5"/>
  <c r="Y182" i="5" s="1"/>
  <c r="X181" i="5"/>
  <c r="Y181" i="5" s="1"/>
  <c r="X180" i="5"/>
  <c r="Y180" i="5" s="1"/>
  <c r="X179" i="5"/>
  <c r="Y179" i="5" s="1"/>
  <c r="X178" i="5"/>
  <c r="Y178" i="5" s="1"/>
  <c r="X177" i="5"/>
  <c r="Y177" i="5" s="1"/>
  <c r="X176" i="5"/>
  <c r="Y176" i="5" s="1"/>
  <c r="X175" i="5"/>
  <c r="Y175" i="5" s="1"/>
  <c r="X174" i="5"/>
  <c r="Y174" i="5" s="1"/>
  <c r="X173" i="5"/>
  <c r="Y173" i="5" s="1"/>
  <c r="X172" i="5"/>
  <c r="Y172" i="5" s="1"/>
  <c r="X171" i="5"/>
  <c r="Y171" i="5" s="1"/>
  <c r="X170" i="5"/>
  <c r="Y170" i="5" s="1"/>
  <c r="X169" i="5"/>
  <c r="Y169" i="5" s="1"/>
  <c r="X168" i="5"/>
  <c r="Y168" i="5" s="1"/>
  <c r="X167" i="5"/>
  <c r="Y167" i="5" s="1"/>
  <c r="X166" i="5"/>
  <c r="Y166" i="5" s="1"/>
  <c r="X165" i="5"/>
  <c r="Y165" i="5" s="1"/>
  <c r="X164" i="5"/>
  <c r="Y164" i="5" s="1"/>
  <c r="X163" i="5"/>
  <c r="Y163" i="5" s="1"/>
  <c r="X162" i="5"/>
  <c r="Y162" i="5" s="1"/>
  <c r="X161" i="5"/>
  <c r="Y161" i="5" s="1"/>
  <c r="X160" i="5"/>
  <c r="Y160" i="5" s="1"/>
  <c r="X159" i="5"/>
  <c r="Y159" i="5" s="1"/>
  <c r="X158" i="5"/>
  <c r="Y158" i="5" s="1"/>
  <c r="X157" i="5"/>
  <c r="Y157" i="5" s="1"/>
  <c r="X156" i="5"/>
  <c r="Y156" i="5" s="1"/>
  <c r="X155" i="5"/>
  <c r="Y155" i="5" s="1"/>
  <c r="X154" i="5"/>
  <c r="Y154" i="5" s="1"/>
  <c r="X153" i="5"/>
  <c r="Y153" i="5" s="1"/>
  <c r="X152" i="5"/>
  <c r="K475" i="5"/>
  <c r="X151" i="5"/>
  <c r="Y151" i="5" s="1"/>
  <c r="X150" i="5"/>
  <c r="Y150" i="5" s="1"/>
  <c r="X149" i="5"/>
  <c r="Y149" i="5" s="1"/>
  <c r="X148" i="5"/>
  <c r="Y148" i="5" s="1"/>
  <c r="X147" i="5"/>
  <c r="Y147" i="5" s="1"/>
  <c r="X146" i="5"/>
  <c r="Y146" i="5" s="1"/>
  <c r="X145" i="5"/>
  <c r="Y145" i="5" s="1"/>
  <c r="X144" i="5"/>
  <c r="Y144" i="5" s="1"/>
  <c r="X143" i="5"/>
  <c r="Y143" i="5" s="1"/>
  <c r="X142" i="5"/>
  <c r="Y142" i="5" s="1"/>
  <c r="X141" i="5"/>
  <c r="Y141" i="5" s="1"/>
  <c r="X140" i="5"/>
  <c r="Y140" i="5" s="1"/>
  <c r="X139" i="5"/>
  <c r="Y139" i="5" s="1"/>
  <c r="X138" i="5"/>
  <c r="Y138" i="5" s="1"/>
  <c r="X137" i="5"/>
  <c r="Y137" i="5" s="1"/>
  <c r="X136" i="5"/>
  <c r="Y136" i="5" s="1"/>
  <c r="X135" i="5"/>
  <c r="Y135" i="5" s="1"/>
  <c r="X134" i="5"/>
  <c r="Y134" i="5" s="1"/>
  <c r="X133" i="5"/>
  <c r="Y133" i="5" s="1"/>
  <c r="X132" i="5"/>
  <c r="Y132" i="5" s="1"/>
  <c r="X131" i="5"/>
  <c r="Y131" i="5" s="1"/>
  <c r="X130" i="5"/>
  <c r="Y130" i="5" s="1"/>
  <c r="X129" i="5"/>
  <c r="Y129" i="5" s="1"/>
  <c r="X128" i="5"/>
  <c r="Y128" i="5" s="1"/>
  <c r="X127" i="5"/>
  <c r="Y127" i="5" s="1"/>
  <c r="X126" i="5"/>
  <c r="Y126" i="5" s="1"/>
  <c r="X125" i="5"/>
  <c r="Y125" i="5" s="1"/>
  <c r="X124" i="5"/>
  <c r="Y124" i="5" s="1"/>
  <c r="X123" i="5"/>
  <c r="Y123" i="5" s="1"/>
  <c r="X122" i="5"/>
  <c r="Y122" i="5" s="1"/>
  <c r="X121" i="5"/>
  <c r="Y121" i="5" s="1"/>
  <c r="X120" i="5"/>
  <c r="Y120" i="5" s="1"/>
  <c r="X119" i="5"/>
  <c r="Y119" i="5" s="1"/>
  <c r="X118" i="5"/>
  <c r="Y118" i="5" s="1"/>
  <c r="X117" i="5"/>
  <c r="Y117" i="5" s="1"/>
  <c r="X116" i="5"/>
  <c r="Y116" i="5" s="1"/>
  <c r="X115" i="5"/>
  <c r="Y115" i="5" s="1"/>
  <c r="X114" i="5"/>
  <c r="Y114" i="5" s="1"/>
  <c r="X113" i="5"/>
  <c r="Y113" i="5" s="1"/>
  <c r="X112" i="5"/>
  <c r="Y112" i="5" s="1"/>
  <c r="X111" i="5"/>
  <c r="Y111" i="5" s="1"/>
  <c r="X110" i="5"/>
  <c r="Y110" i="5" s="1"/>
  <c r="X109" i="5"/>
  <c r="Y109" i="5" s="1"/>
  <c r="X108" i="5"/>
  <c r="Y108" i="5" s="1"/>
  <c r="X107" i="5"/>
  <c r="Y107" i="5" s="1"/>
  <c r="X106" i="5"/>
  <c r="Y106" i="5" s="1"/>
  <c r="X105" i="5"/>
  <c r="Y105" i="5" s="1"/>
  <c r="X104" i="5"/>
  <c r="Y104" i="5" s="1"/>
  <c r="X103" i="5"/>
  <c r="Y103" i="5" s="1"/>
  <c r="X102" i="5"/>
  <c r="Y102" i="5" s="1"/>
  <c r="X101" i="5"/>
  <c r="Y101" i="5" s="1"/>
  <c r="X100" i="5"/>
  <c r="Y100" i="5" s="1"/>
  <c r="X99" i="5"/>
  <c r="Y99" i="5" s="1"/>
  <c r="X98" i="5"/>
  <c r="Y98" i="5" s="1"/>
  <c r="X97" i="5"/>
  <c r="Y97" i="5" s="1"/>
  <c r="X96" i="5"/>
  <c r="Y96" i="5" s="1"/>
  <c r="X95" i="5"/>
  <c r="Y95" i="5" s="1"/>
  <c r="X94" i="5"/>
  <c r="Y94" i="5" s="1"/>
  <c r="X93" i="5"/>
  <c r="Y93" i="5" s="1"/>
  <c r="X92" i="5"/>
  <c r="Y92" i="5" s="1"/>
  <c r="K466" i="5"/>
  <c r="X91" i="5"/>
  <c r="Y91" i="5" s="1"/>
  <c r="K468" i="5"/>
  <c r="I468" i="5"/>
  <c r="X90" i="5"/>
  <c r="Y90" i="5" s="1"/>
  <c r="X89" i="5"/>
  <c r="Y89" i="5" s="1"/>
  <c r="X88" i="5"/>
  <c r="Y88" i="5" s="1"/>
  <c r="X87" i="5"/>
  <c r="Y87" i="5" s="1"/>
  <c r="X86" i="5"/>
  <c r="Y86" i="5" s="1"/>
  <c r="X85" i="5"/>
  <c r="Y85" i="5" s="1"/>
  <c r="X84" i="5"/>
  <c r="Y84" i="5" s="1"/>
  <c r="X83" i="5"/>
  <c r="Y83" i="5" s="1"/>
  <c r="X82" i="5"/>
  <c r="Y82" i="5" s="1"/>
  <c r="X81" i="5"/>
  <c r="Y81" i="5" s="1"/>
  <c r="X80" i="5"/>
  <c r="Y80" i="5" s="1"/>
  <c r="X79" i="5"/>
  <c r="Y79" i="5" s="1"/>
  <c r="X78" i="5"/>
  <c r="Y78" i="5" s="1"/>
  <c r="X77" i="5"/>
  <c r="Y77" i="5" s="1"/>
  <c r="X76" i="5"/>
  <c r="Y76" i="5" s="1"/>
  <c r="X75" i="5"/>
  <c r="Y75" i="5" s="1"/>
  <c r="X74" i="5"/>
  <c r="Y74" i="5" s="1"/>
  <c r="X73" i="5"/>
  <c r="Y73" i="5" s="1"/>
  <c r="X72" i="5"/>
  <c r="Y72" i="5" s="1"/>
  <c r="X71" i="5"/>
  <c r="Y71" i="5" s="1"/>
  <c r="X70" i="5"/>
  <c r="Y70" i="5" s="1"/>
  <c r="I465" i="5"/>
  <c r="X69" i="5"/>
  <c r="Y69" i="5" s="1"/>
  <c r="X68" i="5"/>
  <c r="Y68" i="5" s="1"/>
  <c r="X67" i="5"/>
  <c r="Y67" i="5" s="1"/>
  <c r="X66" i="5"/>
  <c r="Y66" i="5" s="1"/>
  <c r="I457" i="5"/>
  <c r="X65" i="5"/>
  <c r="Y65" i="5" s="1"/>
  <c r="X64" i="5"/>
  <c r="Y64" i="5" s="1"/>
  <c r="X63" i="5"/>
  <c r="Y63" i="5" s="1"/>
  <c r="X62" i="5"/>
  <c r="Y62" i="5" s="1"/>
  <c r="X61" i="5"/>
  <c r="Y61" i="5" s="1"/>
  <c r="X60" i="5"/>
  <c r="Y60" i="5" s="1"/>
  <c r="X59" i="5"/>
  <c r="Y59" i="5" s="1"/>
  <c r="X58" i="5"/>
  <c r="Y58" i="5" s="1"/>
  <c r="X57" i="5"/>
  <c r="Y57" i="5" s="1"/>
  <c r="X56" i="5"/>
  <c r="Y56" i="5" s="1"/>
  <c r="X55" i="5"/>
  <c r="Y55" i="5" s="1"/>
  <c r="X54" i="5"/>
  <c r="Y54" i="5" s="1"/>
  <c r="X53" i="5"/>
  <c r="Y53" i="5" s="1"/>
  <c r="X52" i="5"/>
  <c r="Y52" i="5" s="1"/>
  <c r="X51" i="5"/>
  <c r="Y51" i="5" s="1"/>
  <c r="X50" i="5"/>
  <c r="Y50" i="5" s="1"/>
  <c r="X49" i="5"/>
  <c r="Y49" i="5" s="1"/>
  <c r="X48" i="5"/>
  <c r="Y48" i="5" s="1"/>
  <c r="X47" i="5"/>
  <c r="Y47" i="5" s="1"/>
  <c r="X46" i="5"/>
  <c r="Y46" i="5" s="1"/>
  <c r="X45" i="5"/>
  <c r="Y45" i="5" s="1"/>
  <c r="X44" i="5"/>
  <c r="Y44" i="5" s="1"/>
  <c r="X43" i="5"/>
  <c r="Y43" i="5" s="1"/>
  <c r="X42" i="5"/>
  <c r="Y42" i="5" s="1"/>
  <c r="X41" i="5"/>
  <c r="Y41" i="5" s="1"/>
  <c r="X40" i="5"/>
  <c r="Y40" i="5" s="1"/>
  <c r="X39" i="5"/>
  <c r="Y39" i="5" s="1"/>
  <c r="X38" i="5"/>
  <c r="Y38" i="5" s="1"/>
  <c r="X37" i="5"/>
  <c r="Y37" i="5" s="1"/>
  <c r="X36" i="5"/>
  <c r="Y36" i="5" s="1"/>
  <c r="X35" i="5"/>
  <c r="Y35" i="5" s="1"/>
  <c r="X34" i="5"/>
  <c r="Y34" i="5" s="1"/>
  <c r="X33" i="5"/>
  <c r="Y33" i="5" s="1"/>
  <c r="X32" i="5"/>
  <c r="Y32" i="5" s="1"/>
  <c r="X31" i="5"/>
  <c r="Y31" i="5" s="1"/>
  <c r="X30" i="5"/>
  <c r="Y30" i="5" s="1"/>
  <c r="X29" i="5"/>
  <c r="Y29" i="5" s="1"/>
  <c r="X28" i="5"/>
  <c r="Y28" i="5" s="1"/>
  <c r="X27" i="5"/>
  <c r="Y27" i="5" s="1"/>
  <c r="X26" i="5"/>
  <c r="Y26" i="5" s="1"/>
  <c r="X25" i="5"/>
  <c r="Y25" i="5" s="1"/>
  <c r="X24" i="5"/>
  <c r="Y24" i="5" s="1"/>
  <c r="X22" i="5"/>
  <c r="Y22" i="5" s="1"/>
  <c r="X21" i="5"/>
  <c r="Y21" i="5" s="1"/>
  <c r="X20" i="5"/>
  <c r="Y20" i="5" s="1"/>
  <c r="X19" i="5"/>
  <c r="Y19" i="5" s="1"/>
  <c r="X18" i="5"/>
  <c r="Y18" i="5" s="1"/>
  <c r="X17" i="5"/>
  <c r="Y17" i="5" s="1"/>
  <c r="X16" i="5"/>
  <c r="Y16" i="5" s="1"/>
  <c r="X15" i="5"/>
  <c r="Y15" i="5" s="1"/>
  <c r="X14" i="5"/>
  <c r="X413" i="5" s="1"/>
  <c r="X13" i="5"/>
  <c r="Y13" i="5" s="1"/>
  <c r="X12" i="5"/>
  <c r="Y12" i="5" s="1"/>
  <c r="W10" i="5"/>
  <c r="W369" i="5" s="1"/>
  <c r="V10" i="5"/>
  <c r="V369" i="5" s="1"/>
  <c r="T10" i="5"/>
  <c r="T369" i="5" s="1"/>
  <c r="S10" i="5"/>
  <c r="S369" i="5" s="1"/>
  <c r="R10" i="5"/>
  <c r="R369" i="5" s="1"/>
  <c r="Q10" i="5"/>
  <c r="Q369" i="5" s="1"/>
  <c r="P10" i="5"/>
  <c r="P369" i="5" s="1"/>
  <c r="O10" i="5"/>
  <c r="O369" i="5" s="1"/>
  <c r="N10" i="5"/>
  <c r="N369" i="5" s="1"/>
  <c r="M10" i="5"/>
  <c r="M369" i="5" s="1"/>
  <c r="L10" i="5"/>
  <c r="L369" i="5" s="1"/>
  <c r="J10" i="5"/>
  <c r="J369" i="5" s="1"/>
  <c r="U432" i="5" l="1"/>
  <c r="Q489" i="5"/>
  <c r="T479" i="5"/>
  <c r="T484" i="5"/>
  <c r="T404" i="5" s="1"/>
  <c r="U479" i="5"/>
  <c r="Q479" i="5"/>
  <c r="Q403" i="5" s="1"/>
  <c r="Q402" i="5" s="1"/>
  <c r="P479" i="5"/>
  <c r="P403" i="5" s="1"/>
  <c r="O479" i="5"/>
  <c r="O478" i="5" s="1"/>
  <c r="P484" i="5"/>
  <c r="P404" i="5" s="1"/>
  <c r="S479" i="5"/>
  <c r="S403" i="5" s="1"/>
  <c r="T489" i="5"/>
  <c r="X479" i="5"/>
  <c r="X403" i="5" s="1"/>
  <c r="R442" i="5"/>
  <c r="X484" i="5"/>
  <c r="X404" i="5" s="1"/>
  <c r="S489" i="5"/>
  <c r="S437" i="5"/>
  <c r="S380" i="5" s="1"/>
  <c r="M437" i="5"/>
  <c r="M380" i="5" s="1"/>
  <c r="I437" i="5"/>
  <c r="I380" i="5" s="1"/>
  <c r="Q437" i="5"/>
  <c r="Q380" i="5" s="1"/>
  <c r="R437" i="5"/>
  <c r="R380" i="5" s="1"/>
  <c r="X438" i="5"/>
  <c r="Y438" i="5" s="1"/>
  <c r="X440" i="5"/>
  <c r="Y440" i="5" s="1"/>
  <c r="X441" i="5"/>
  <c r="U445" i="5"/>
  <c r="U391" i="5" s="1"/>
  <c r="U390" i="5" s="1"/>
  <c r="V437" i="5"/>
  <c r="V380" i="5" s="1"/>
  <c r="N432" i="5"/>
  <c r="N379" i="5" s="1"/>
  <c r="V432" i="5"/>
  <c r="V442" i="5"/>
  <c r="X475" i="5"/>
  <c r="Y475" i="5" s="1"/>
  <c r="R445" i="5"/>
  <c r="R391" i="5" s="1"/>
  <c r="R390" i="5" s="1"/>
  <c r="S445" i="5"/>
  <c r="S391" i="5" s="1"/>
  <c r="S390" i="5" s="1"/>
  <c r="X446" i="5"/>
  <c r="X445" i="5" s="1"/>
  <c r="X391" i="5" s="1"/>
  <c r="X390" i="5" s="1"/>
  <c r="M432" i="5"/>
  <c r="M431" i="5" s="1"/>
  <c r="X422" i="5"/>
  <c r="Y422" i="5" s="1"/>
  <c r="X411" i="5"/>
  <c r="Y411" i="5" s="1"/>
  <c r="U426" i="5"/>
  <c r="U377" i="5" s="1"/>
  <c r="V426" i="5"/>
  <c r="V377" i="5" s="1"/>
  <c r="T415" i="5"/>
  <c r="T374" i="5" s="1"/>
  <c r="X427" i="5"/>
  <c r="Y427" i="5" s="1"/>
  <c r="X429" i="5"/>
  <c r="Y429" i="5" s="1"/>
  <c r="X430" i="5"/>
  <c r="Y430" i="5" s="1"/>
  <c r="X416" i="5"/>
  <c r="X417" i="5"/>
  <c r="Y417" i="5" s="1"/>
  <c r="X418" i="5"/>
  <c r="Y418" i="5" s="1"/>
  <c r="X419" i="5"/>
  <c r="Y419" i="5" s="1"/>
  <c r="M426" i="5"/>
  <c r="M377" i="5" s="1"/>
  <c r="P415" i="5"/>
  <c r="P374" i="5" s="1"/>
  <c r="P445" i="5"/>
  <c r="P391" i="5" s="1"/>
  <c r="P390" i="5" s="1"/>
  <c r="P381" i="5"/>
  <c r="T432" i="5"/>
  <c r="T379" i="5" s="1"/>
  <c r="S432" i="5"/>
  <c r="S379" i="5" s="1"/>
  <c r="T426" i="5"/>
  <c r="T377" i="5" s="1"/>
  <c r="W445" i="5"/>
  <c r="W391" i="5" s="1"/>
  <c r="W390" i="5" s="1"/>
  <c r="Q445" i="5"/>
  <c r="Q391" i="5" s="1"/>
  <c r="Q390" i="5" s="1"/>
  <c r="W442" i="5"/>
  <c r="I426" i="5"/>
  <c r="I377" i="5" s="1"/>
  <c r="R479" i="5"/>
  <c r="R403" i="5" s="1"/>
  <c r="J479" i="5"/>
  <c r="J403" i="5" s="1"/>
  <c r="O426" i="5"/>
  <c r="O377" i="5" s="1"/>
  <c r="O437" i="5"/>
  <c r="O380" i="5" s="1"/>
  <c r="V415" i="5"/>
  <c r="V374" i="5" s="1"/>
  <c r="K426" i="5"/>
  <c r="K377" i="5" s="1"/>
  <c r="K432" i="5"/>
  <c r="K379" i="5" s="1"/>
  <c r="M415" i="5"/>
  <c r="M374" i="5" s="1"/>
  <c r="R415" i="5"/>
  <c r="R374" i="5" s="1"/>
  <c r="O432" i="5"/>
  <c r="O379" i="5" s="1"/>
  <c r="L415" i="5"/>
  <c r="L374" i="5" s="1"/>
  <c r="P426" i="5"/>
  <c r="P377" i="5" s="1"/>
  <c r="T445" i="5"/>
  <c r="T391" i="5" s="1"/>
  <c r="T390" i="5" s="1"/>
  <c r="Q432" i="5"/>
  <c r="Q379" i="5" s="1"/>
  <c r="W426" i="5"/>
  <c r="W377" i="5" s="1"/>
  <c r="R484" i="5"/>
  <c r="R404" i="5" s="1"/>
  <c r="O442" i="5"/>
  <c r="R489" i="5"/>
  <c r="Q426" i="5"/>
  <c r="Q377" i="5" s="1"/>
  <c r="J489" i="5"/>
  <c r="Q415" i="5"/>
  <c r="Q374" i="5" s="1"/>
  <c r="I445" i="5"/>
  <c r="Q382" i="5"/>
  <c r="Q381" i="5" s="1"/>
  <c r="K437" i="5"/>
  <c r="K380" i="5" s="1"/>
  <c r="K415" i="5"/>
  <c r="K374" i="5" s="1"/>
  <c r="J484" i="5"/>
  <c r="J404" i="5" s="1"/>
  <c r="W432" i="5"/>
  <c r="W379" i="5" s="1"/>
  <c r="U484" i="5"/>
  <c r="U404" i="5" s="1"/>
  <c r="M442" i="5"/>
  <c r="L437" i="5"/>
  <c r="L380" i="5" s="1"/>
  <c r="L442" i="5"/>
  <c r="T381" i="5"/>
  <c r="U415" i="5"/>
  <c r="U374" i="5" s="1"/>
  <c r="M445" i="5"/>
  <c r="M391" i="5" s="1"/>
  <c r="M390" i="5" s="1"/>
  <c r="U442" i="5"/>
  <c r="N437" i="5"/>
  <c r="N380" i="5" s="1"/>
  <c r="K445" i="5"/>
  <c r="K391" i="5" s="1"/>
  <c r="K390" i="5" s="1"/>
  <c r="V484" i="5"/>
  <c r="V404" i="5" s="1"/>
  <c r="V402" i="5" s="1"/>
  <c r="N426" i="5"/>
  <c r="N377" i="5" s="1"/>
  <c r="M489" i="5"/>
  <c r="M478" i="5" s="1"/>
  <c r="S442" i="5"/>
  <c r="N479" i="5"/>
  <c r="N403" i="5" s="1"/>
  <c r="S426" i="5"/>
  <c r="S377" i="5" s="1"/>
  <c r="U489" i="5"/>
  <c r="S382" i="5"/>
  <c r="S381" i="5" s="1"/>
  <c r="I479" i="5"/>
  <c r="I403" i="5" s="1"/>
  <c r="I402" i="5" s="1"/>
  <c r="L426" i="5"/>
  <c r="L377" i="5" s="1"/>
  <c r="N484" i="5"/>
  <c r="N404" i="5" s="1"/>
  <c r="Y460" i="5"/>
  <c r="X489" i="5"/>
  <c r="O445" i="5"/>
  <c r="O391" i="5" s="1"/>
  <c r="O390" i="5" s="1"/>
  <c r="X23" i="5"/>
  <c r="Y413" i="5"/>
  <c r="Y483" i="5"/>
  <c r="Y433" i="5"/>
  <c r="Y434" i="5"/>
  <c r="Y435" i="5"/>
  <c r="Y436" i="5"/>
  <c r="Y439" i="5"/>
  <c r="Y383" i="5"/>
  <c r="Y447" i="5"/>
  <c r="Y448" i="5"/>
  <c r="Y449" i="5"/>
  <c r="Y388" i="5"/>
  <c r="Y384" i="5"/>
  <c r="Y392" i="5"/>
  <c r="Y453" i="5"/>
  <c r="Y386" i="5"/>
  <c r="Y14" i="5"/>
  <c r="Y443" i="5"/>
  <c r="Y490" i="5"/>
  <c r="Y491" i="5"/>
  <c r="Y473" i="5"/>
  <c r="Y219" i="5"/>
  <c r="Y387" i="5"/>
  <c r="Y458" i="5"/>
  <c r="Y401" i="5"/>
  <c r="Y481" i="5"/>
  <c r="Y482" i="5"/>
  <c r="Y452" i="5"/>
  <c r="X395" i="5"/>
  <c r="X394" i="5" s="1"/>
  <c r="Y394" i="5" s="1"/>
  <c r="Y451" i="5"/>
  <c r="Y152" i="5"/>
  <c r="Y485" i="5"/>
  <c r="Y486" i="5"/>
  <c r="Y487" i="5"/>
  <c r="Y488" i="5"/>
  <c r="Y444" i="5"/>
  <c r="Y450" i="5"/>
  <c r="Y393" i="5"/>
  <c r="Y385" i="5"/>
  <c r="Y480" i="5"/>
  <c r="Y454" i="5"/>
  <c r="Y477" i="5"/>
  <c r="Y389" i="5"/>
  <c r="X432" i="5"/>
  <c r="Y432" i="5" s="1"/>
  <c r="J426" i="5"/>
  <c r="J377" i="5" s="1"/>
  <c r="K382" i="5"/>
  <c r="K381" i="5" s="1"/>
  <c r="J437" i="5"/>
  <c r="J380" i="5" s="1"/>
  <c r="J378" i="5" s="1"/>
  <c r="J382" i="5"/>
  <c r="J381" i="5" s="1"/>
  <c r="J445" i="5"/>
  <c r="K484" i="5"/>
  <c r="K404" i="5" s="1"/>
  <c r="K402" i="5" s="1"/>
  <c r="S484" i="5"/>
  <c r="S404" i="5" s="1"/>
  <c r="L445" i="5"/>
  <c r="L391" i="5" s="1"/>
  <c r="L390" i="5" s="1"/>
  <c r="L432" i="5"/>
  <c r="L379" i="5" s="1"/>
  <c r="R432" i="5"/>
  <c r="T437" i="5"/>
  <c r="T380" i="5" s="1"/>
  <c r="N415" i="5"/>
  <c r="N374" i="5" s="1"/>
  <c r="N382" i="5"/>
  <c r="N381" i="5" s="1"/>
  <c r="W479" i="5"/>
  <c r="W478" i="5" s="1"/>
  <c r="L382" i="5"/>
  <c r="L381" i="5" s="1"/>
  <c r="U437" i="5"/>
  <c r="U380" i="5" s="1"/>
  <c r="N489" i="5"/>
  <c r="I472" i="5"/>
  <c r="I400" i="5" s="1"/>
  <c r="I467" i="5"/>
  <c r="I399" i="5" s="1"/>
  <c r="V489" i="5"/>
  <c r="W415" i="5"/>
  <c r="W374" i="5" s="1"/>
  <c r="O415" i="5"/>
  <c r="O374" i="5" s="1"/>
  <c r="W437" i="5"/>
  <c r="W380" i="5" s="1"/>
  <c r="O382" i="5"/>
  <c r="O381" i="5" s="1"/>
  <c r="I415" i="5"/>
  <c r="I374" i="5" s="1"/>
  <c r="W382" i="5"/>
  <c r="W381" i="5" s="1"/>
  <c r="I456" i="5"/>
  <c r="I398" i="5" s="1"/>
  <c r="I382" i="5"/>
  <c r="I381" i="5" s="1"/>
  <c r="L478" i="5"/>
  <c r="L403" i="5"/>
  <c r="L402" i="5" s="1"/>
  <c r="T403" i="5"/>
  <c r="T402" i="5" s="1"/>
  <c r="M403" i="5"/>
  <c r="M402" i="5" s="1"/>
  <c r="U403" i="5"/>
  <c r="V467" i="5"/>
  <c r="V399" i="5" s="1"/>
  <c r="J456" i="5"/>
  <c r="J398" i="5" s="1"/>
  <c r="N445" i="5"/>
  <c r="N391" i="5" s="1"/>
  <c r="N390" i="5" s="1"/>
  <c r="J410" i="5"/>
  <c r="J373" i="5" s="1"/>
  <c r="P437" i="5"/>
  <c r="P380" i="5" s="1"/>
  <c r="N472" i="5"/>
  <c r="N400" i="5" s="1"/>
  <c r="I421" i="5"/>
  <c r="I376" i="5" s="1"/>
  <c r="J467" i="5"/>
  <c r="J399" i="5" s="1"/>
  <c r="S467" i="5"/>
  <c r="S399" i="5" s="1"/>
  <c r="J472" i="5"/>
  <c r="J400" i="5" s="1"/>
  <c r="M382" i="5"/>
  <c r="M381" i="5" s="1"/>
  <c r="X468" i="5"/>
  <c r="Y468" i="5" s="1"/>
  <c r="J421" i="5"/>
  <c r="L467" i="5"/>
  <c r="L399" i="5" s="1"/>
  <c r="T467" i="5"/>
  <c r="T399" i="5" s="1"/>
  <c r="X423" i="5"/>
  <c r="Y423" i="5" s="1"/>
  <c r="X424" i="5"/>
  <c r="Y424" i="5" s="1"/>
  <c r="M467" i="5"/>
  <c r="M399" i="5" s="1"/>
  <c r="U467" i="5"/>
  <c r="U399" i="5" s="1"/>
  <c r="U382" i="5"/>
  <c r="U381" i="5" s="1"/>
  <c r="O467" i="5"/>
  <c r="O399" i="5" s="1"/>
  <c r="W467" i="5"/>
  <c r="W399" i="5" s="1"/>
  <c r="X414" i="5"/>
  <c r="Y414" i="5" s="1"/>
  <c r="J415" i="5"/>
  <c r="J374" i="5" s="1"/>
  <c r="K412" i="5"/>
  <c r="X412" i="5"/>
  <c r="Y412" i="5" s="1"/>
  <c r="X469" i="5"/>
  <c r="Y469" i="5" s="1"/>
  <c r="N467" i="5"/>
  <c r="N399" i="5" s="1"/>
  <c r="P432" i="5"/>
  <c r="K474" i="5"/>
  <c r="L461" i="5"/>
  <c r="L397" i="5" s="1"/>
  <c r="P467" i="5"/>
  <c r="P399" i="5" s="1"/>
  <c r="I10" i="5"/>
  <c r="I369" i="5" s="1"/>
  <c r="K425" i="5"/>
  <c r="X466" i="5"/>
  <c r="Y466" i="5" s="1"/>
  <c r="Q467" i="5"/>
  <c r="Q399" i="5" s="1"/>
  <c r="X474" i="5"/>
  <c r="Y474" i="5" s="1"/>
  <c r="N461" i="5"/>
  <c r="N397" i="5" s="1"/>
  <c r="R467" i="5"/>
  <c r="R399" i="5" s="1"/>
  <c r="X471" i="5"/>
  <c r="Y471" i="5" s="1"/>
  <c r="I410" i="5"/>
  <c r="S415" i="5"/>
  <c r="S374" i="5" s="1"/>
  <c r="V445" i="5"/>
  <c r="V391" i="5" s="1"/>
  <c r="V390" i="5" s="1"/>
  <c r="X442" i="5"/>
  <c r="Y442" i="5" s="1"/>
  <c r="R382" i="5"/>
  <c r="R381" i="5" s="1"/>
  <c r="V382" i="5"/>
  <c r="V381" i="5" s="1"/>
  <c r="T442" i="5"/>
  <c r="R426" i="5"/>
  <c r="R377" i="5" s="1"/>
  <c r="L472" i="5"/>
  <c r="L400" i="5" s="1"/>
  <c r="P472" i="5"/>
  <c r="P400" i="5" s="1"/>
  <c r="T472" i="5"/>
  <c r="T400" i="5" s="1"/>
  <c r="U379" i="5"/>
  <c r="Z375" i="5"/>
  <c r="AA372" i="5"/>
  <c r="W410" i="5"/>
  <c r="L410" i="5"/>
  <c r="N410" i="5"/>
  <c r="N373" i="5" s="1"/>
  <c r="T410" i="5"/>
  <c r="T373" i="5" s="1"/>
  <c r="L421" i="5"/>
  <c r="L376" i="5" s="1"/>
  <c r="N421" i="5"/>
  <c r="R421" i="5"/>
  <c r="R376" i="5" s="1"/>
  <c r="T421" i="5"/>
  <c r="T376" i="5" s="1"/>
  <c r="M456" i="5"/>
  <c r="M398" i="5" s="1"/>
  <c r="O456" i="5"/>
  <c r="O398" i="5" s="1"/>
  <c r="S456" i="5"/>
  <c r="S398" i="5" s="1"/>
  <c r="W456" i="5"/>
  <c r="W398" i="5" s="1"/>
  <c r="Z378" i="5"/>
  <c r="AA378" i="5"/>
  <c r="Z381" i="5"/>
  <c r="V456" i="5"/>
  <c r="V398" i="5" s="1"/>
  <c r="M472" i="5"/>
  <c r="M400" i="5" s="1"/>
  <c r="J461" i="5"/>
  <c r="J397" i="5" s="1"/>
  <c r="L9" i="5"/>
  <c r="K457" i="5"/>
  <c r="K476" i="5"/>
  <c r="K470" i="5"/>
  <c r="K462" i="5"/>
  <c r="Z372" i="5"/>
  <c r="Z402" i="5"/>
  <c r="M410" i="5"/>
  <c r="M421" i="5"/>
  <c r="M376" i="5" s="1"/>
  <c r="L456" i="5"/>
  <c r="L398" i="5" s="1"/>
  <c r="N456" i="5"/>
  <c r="N398" i="5" s="1"/>
  <c r="R456" i="5"/>
  <c r="R398" i="5" s="1"/>
  <c r="T456" i="5"/>
  <c r="T398" i="5" s="1"/>
  <c r="M461" i="5"/>
  <c r="M397" i="5" s="1"/>
  <c r="O421" i="5"/>
  <c r="O376" i="5" s="1"/>
  <c r="P442" i="5"/>
  <c r="P410" i="5"/>
  <c r="P373" i="5" s="1"/>
  <c r="P421" i="5"/>
  <c r="P376" i="5" s="1"/>
  <c r="V421" i="5"/>
  <c r="V376" i="5" s="1"/>
  <c r="V472" i="5"/>
  <c r="V400" i="5" s="1"/>
  <c r="AA375" i="5"/>
  <c r="Q410" i="5"/>
  <c r="O461" i="5"/>
  <c r="O397" i="5" s="1"/>
  <c r="Q461" i="5"/>
  <c r="Q397" i="5" s="1"/>
  <c r="S461" i="5"/>
  <c r="S397" i="5" s="1"/>
  <c r="U461" i="5"/>
  <c r="U397" i="5" s="1"/>
  <c r="W461" i="5"/>
  <c r="W397" i="5" s="1"/>
  <c r="R472" i="5"/>
  <c r="R400" i="5" s="1"/>
  <c r="O472" i="5"/>
  <c r="O400" i="5" s="1"/>
  <c r="U410" i="5"/>
  <c r="U373" i="5" s="1"/>
  <c r="S410" i="5"/>
  <c r="P456" i="5"/>
  <c r="P398" i="5" s="1"/>
  <c r="R410" i="5"/>
  <c r="Q456" i="5"/>
  <c r="Q421" i="5"/>
  <c r="Q376" i="5" s="1"/>
  <c r="Q472" i="5"/>
  <c r="Q400" i="5" s="1"/>
  <c r="S421" i="5"/>
  <c r="S376" i="5" s="1"/>
  <c r="S472" i="5"/>
  <c r="S400" i="5" s="1"/>
  <c r="U421" i="5"/>
  <c r="U456" i="5"/>
  <c r="U398" i="5" s="1"/>
  <c r="U472" i="5"/>
  <c r="U400" i="5" s="1"/>
  <c r="V410" i="5"/>
  <c r="W421" i="5"/>
  <c r="W472" i="5"/>
  <c r="W400" i="5" s="1"/>
  <c r="I379" i="5"/>
  <c r="Z396" i="5"/>
  <c r="AA396" i="5"/>
  <c r="AA402" i="5"/>
  <c r="X457" i="5"/>
  <c r="Y457" i="5" s="1"/>
  <c r="X470" i="5"/>
  <c r="Y470" i="5" s="1"/>
  <c r="AA381" i="5"/>
  <c r="O410" i="5"/>
  <c r="P461" i="5"/>
  <c r="R461" i="5"/>
  <c r="R397" i="5" s="1"/>
  <c r="T461" i="5"/>
  <c r="V461" i="5"/>
  <c r="V397" i="5" s="1"/>
  <c r="X369" i="5"/>
  <c r="Y369" i="5" s="1"/>
  <c r="X459" i="5"/>
  <c r="Y459" i="5" s="1"/>
  <c r="X463" i="5"/>
  <c r="Y463" i="5" s="1"/>
  <c r="I463" i="5"/>
  <c r="X476" i="5"/>
  <c r="Y476" i="5" s="1"/>
  <c r="M9" i="5"/>
  <c r="K414" i="5"/>
  <c r="K423" i="5"/>
  <c r="K424" i="5"/>
  <c r="X425" i="5"/>
  <c r="Y425" i="5" s="1"/>
  <c r="X465" i="5"/>
  <c r="Y465" i="5" s="1"/>
  <c r="X381" i="5"/>
  <c r="K464" i="5"/>
  <c r="K465" i="5"/>
  <c r="X462" i="5"/>
  <c r="Y462" i="5" s="1"/>
  <c r="K469" i="5"/>
  <c r="K459" i="5"/>
  <c r="I464" i="5"/>
  <c r="K471" i="5"/>
  <c r="T478" i="5" l="1"/>
  <c r="I431" i="5"/>
  <c r="P402" i="5"/>
  <c r="P478" i="5"/>
  <c r="S378" i="5"/>
  <c r="Q478" i="5"/>
  <c r="I378" i="5"/>
  <c r="U420" i="5"/>
  <c r="O403" i="5"/>
  <c r="O402" i="5" s="1"/>
  <c r="R431" i="5"/>
  <c r="Y403" i="5"/>
  <c r="X402" i="5"/>
  <c r="Y404" i="5"/>
  <c r="Q378" i="5"/>
  <c r="I391" i="5"/>
  <c r="I390" i="5" s="1"/>
  <c r="J391" i="5"/>
  <c r="J390" i="5" s="1"/>
  <c r="Y390" i="5" s="1"/>
  <c r="V375" i="5"/>
  <c r="M375" i="5"/>
  <c r="X437" i="5"/>
  <c r="X380" i="5" s="1"/>
  <c r="Y380" i="5" s="1"/>
  <c r="Y441" i="5"/>
  <c r="Y446" i="5"/>
  <c r="V431" i="5"/>
  <c r="V379" i="5"/>
  <c r="V378" i="5" s="1"/>
  <c r="N378" i="5"/>
  <c r="M379" i="5"/>
  <c r="M378" i="5" s="1"/>
  <c r="T372" i="5"/>
  <c r="R402" i="5"/>
  <c r="P372" i="5"/>
  <c r="X415" i="5"/>
  <c r="X374" i="5" s="1"/>
  <c r="Y374" i="5" s="1"/>
  <c r="Y23" i="5"/>
  <c r="Y10" i="5" s="1"/>
  <c r="Y7" i="5" s="1"/>
  <c r="X428" i="5"/>
  <c r="Y428" i="5" s="1"/>
  <c r="Y416" i="5"/>
  <c r="T375" i="5"/>
  <c r="S431" i="5"/>
  <c r="V409" i="5"/>
  <c r="I375" i="5"/>
  <c r="Y479" i="5"/>
  <c r="O375" i="5"/>
  <c r="P375" i="5"/>
  <c r="W420" i="5"/>
  <c r="O378" i="5"/>
  <c r="M409" i="5"/>
  <c r="R409" i="5"/>
  <c r="L409" i="5"/>
  <c r="O431" i="5"/>
  <c r="K378" i="5"/>
  <c r="Q431" i="5"/>
  <c r="Q409" i="5"/>
  <c r="J402" i="5"/>
  <c r="Q375" i="5"/>
  <c r="J478" i="5"/>
  <c r="R478" i="5"/>
  <c r="Y489" i="5"/>
  <c r="K431" i="5"/>
  <c r="X478" i="5"/>
  <c r="X464" i="5"/>
  <c r="Y464" i="5" s="1"/>
  <c r="X10" i="5"/>
  <c r="X7" i="5" s="1"/>
  <c r="L378" i="5"/>
  <c r="N420" i="5"/>
  <c r="Y484" i="5"/>
  <c r="L431" i="5"/>
  <c r="S375" i="5"/>
  <c r="U402" i="5"/>
  <c r="U478" i="5"/>
  <c r="U372" i="5"/>
  <c r="V478" i="5"/>
  <c r="N431" i="5"/>
  <c r="R379" i="5"/>
  <c r="R378" i="5" s="1"/>
  <c r="I478" i="5"/>
  <c r="L375" i="5"/>
  <c r="N402" i="5"/>
  <c r="N478" i="5"/>
  <c r="J431" i="5"/>
  <c r="T378" i="5"/>
  <c r="T431" i="5"/>
  <c r="Y395" i="5"/>
  <c r="X379" i="5"/>
  <c r="Y379" i="5" s="1"/>
  <c r="Y382" i="5"/>
  <c r="Y445" i="5"/>
  <c r="N372" i="5"/>
  <c r="L420" i="5"/>
  <c r="Y381" i="5"/>
  <c r="U378" i="5"/>
  <c r="U431" i="5"/>
  <c r="J420" i="5"/>
  <c r="K478" i="5"/>
  <c r="S478" i="5"/>
  <c r="I409" i="5"/>
  <c r="K410" i="5"/>
  <c r="K373" i="5" s="1"/>
  <c r="K372" i="5" s="1"/>
  <c r="P431" i="5"/>
  <c r="S402" i="5"/>
  <c r="W403" i="5"/>
  <c r="W402" i="5" s="1"/>
  <c r="S409" i="5"/>
  <c r="W409" i="5"/>
  <c r="W378" i="5"/>
  <c r="W431" i="5"/>
  <c r="O409" i="5"/>
  <c r="X410" i="5"/>
  <c r="Y410" i="5" s="1"/>
  <c r="P379" i="5"/>
  <c r="P378" i="5" s="1"/>
  <c r="J372" i="5"/>
  <c r="J409" i="5"/>
  <c r="O420" i="5"/>
  <c r="I420" i="5"/>
  <c r="J376" i="5"/>
  <c r="J375" i="5" s="1"/>
  <c r="J396" i="5"/>
  <c r="Q373" i="5"/>
  <c r="Q372" i="5" s="1"/>
  <c r="M420" i="5"/>
  <c r="N409" i="5"/>
  <c r="K472" i="5"/>
  <c r="K400" i="5" s="1"/>
  <c r="N396" i="5"/>
  <c r="U409" i="5"/>
  <c r="O373" i="5"/>
  <c r="O372" i="5" s="1"/>
  <c r="I373" i="5"/>
  <c r="I372" i="5" s="1"/>
  <c r="N376" i="5"/>
  <c r="N375" i="5" s="1"/>
  <c r="L396" i="5"/>
  <c r="K456" i="5"/>
  <c r="K398" i="5" s="1"/>
  <c r="I461" i="5"/>
  <c r="I397" i="5" s="1"/>
  <c r="I396" i="5" s="1"/>
  <c r="W373" i="5"/>
  <c r="W372" i="5" s="1"/>
  <c r="U376" i="5"/>
  <c r="U375" i="5" s="1"/>
  <c r="R373" i="5"/>
  <c r="R372" i="5" s="1"/>
  <c r="M396" i="5"/>
  <c r="S396" i="5"/>
  <c r="T409" i="5"/>
  <c r="T420" i="5"/>
  <c r="R420" i="5"/>
  <c r="R375" i="5"/>
  <c r="P455" i="5"/>
  <c r="V373" i="5"/>
  <c r="V372" i="5" s="1"/>
  <c r="R396" i="5"/>
  <c r="L455" i="5"/>
  <c r="M373" i="5"/>
  <c r="M372" i="5" s="1"/>
  <c r="Q420" i="5"/>
  <c r="M455" i="5"/>
  <c r="L373" i="5"/>
  <c r="L372" i="5" s="1"/>
  <c r="X467" i="5"/>
  <c r="O396" i="5"/>
  <c r="S373" i="5"/>
  <c r="S372" i="5" s="1"/>
  <c r="S455" i="5"/>
  <c r="V396" i="5"/>
  <c r="P420" i="5"/>
  <c r="Q455" i="5"/>
  <c r="W455" i="5"/>
  <c r="Q398" i="5"/>
  <c r="Q396" i="5" s="1"/>
  <c r="W376" i="5"/>
  <c r="W375" i="5" s="1"/>
  <c r="S420" i="5"/>
  <c r="W396" i="5"/>
  <c r="U396" i="5"/>
  <c r="O455" i="5"/>
  <c r="T455" i="5"/>
  <c r="V420" i="5"/>
  <c r="J455" i="5"/>
  <c r="Z371" i="5"/>
  <c r="AA371" i="5"/>
  <c r="P409" i="5"/>
  <c r="N455" i="5"/>
  <c r="X456" i="5"/>
  <c r="T397" i="5"/>
  <c r="T396" i="5" s="1"/>
  <c r="U455" i="5"/>
  <c r="P397" i="5"/>
  <c r="P396" i="5" s="1"/>
  <c r="R455" i="5"/>
  <c r="K467" i="5"/>
  <c r="K399" i="5" s="1"/>
  <c r="V455" i="5"/>
  <c r="K463" i="5"/>
  <c r="K461" i="5" s="1"/>
  <c r="K397" i="5" s="1"/>
  <c r="K10" i="5"/>
  <c r="K369" i="5" s="1"/>
  <c r="K421" i="5"/>
  <c r="X472" i="5"/>
  <c r="Y472" i="5" s="1"/>
  <c r="X421" i="5"/>
  <c r="Y421" i="5" s="1"/>
  <c r="Y402" i="5" l="1"/>
  <c r="Y391" i="5"/>
  <c r="Y437" i="5"/>
  <c r="X431" i="5"/>
  <c r="Y431" i="5" s="1"/>
  <c r="J371" i="5"/>
  <c r="Y415" i="5"/>
  <c r="X426" i="5"/>
  <c r="X420" i="5" s="1"/>
  <c r="Y420" i="5" s="1"/>
  <c r="Y478" i="5"/>
  <c r="X461" i="5"/>
  <c r="Y461" i="5" s="1"/>
  <c r="I371" i="5"/>
  <c r="X373" i="5"/>
  <c r="Y373" i="5" s="1"/>
  <c r="T371" i="5"/>
  <c r="K409" i="5"/>
  <c r="L408" i="5"/>
  <c r="Q371" i="5"/>
  <c r="X378" i="5"/>
  <c r="Y378" i="5" s="1"/>
  <c r="X398" i="5"/>
  <c r="Y398" i="5" s="1"/>
  <c r="Y456" i="5"/>
  <c r="X399" i="5"/>
  <c r="Y399" i="5" s="1"/>
  <c r="Y467" i="5"/>
  <c r="X409" i="5"/>
  <c r="Y409" i="5" s="1"/>
  <c r="J408" i="5"/>
  <c r="W408" i="5"/>
  <c r="P371" i="5"/>
  <c r="N371" i="5"/>
  <c r="I455" i="5"/>
  <c r="I408" i="5" s="1"/>
  <c r="O408" i="5"/>
  <c r="S371" i="5"/>
  <c r="O371" i="5"/>
  <c r="M408" i="5"/>
  <c r="N408" i="5"/>
  <c r="L371" i="5"/>
  <c r="U408" i="5"/>
  <c r="M371" i="5"/>
  <c r="U371" i="5"/>
  <c r="T408" i="5"/>
  <c r="V371" i="5"/>
  <c r="R408" i="5"/>
  <c r="R371" i="5"/>
  <c r="V408" i="5"/>
  <c r="W371" i="5"/>
  <c r="Q408" i="5"/>
  <c r="S408" i="5"/>
  <c r="P408" i="5"/>
  <c r="K396" i="5"/>
  <c r="K455" i="5"/>
  <c r="X400" i="5"/>
  <c r="Y400" i="5" s="1"/>
  <c r="K420" i="5"/>
  <c r="K376" i="5"/>
  <c r="K375" i="5" s="1"/>
  <c r="X376" i="5"/>
  <c r="Y376" i="5" s="1"/>
  <c r="Y426" i="5" l="1"/>
  <c r="X377" i="5"/>
  <c r="Y377" i="5" s="1"/>
  <c r="X455" i="5"/>
  <c r="Y455" i="5" s="1"/>
  <c r="X397" i="5"/>
  <c r="Y397" i="5" s="1"/>
  <c r="X372" i="5"/>
  <c r="Y372" i="5" s="1"/>
  <c r="K371" i="5"/>
  <c r="K408" i="5"/>
  <c r="X375" i="5" l="1"/>
  <c r="Y375" i="5" s="1"/>
  <c r="X408" i="5"/>
  <c r="Y408" i="5" s="1"/>
  <c r="X396" i="5"/>
  <c r="Y396" i="5" s="1"/>
  <c r="X371" i="5" l="1"/>
  <c r="Y371" i="5" s="1"/>
  <c r="H10" i="3"/>
  <c r="G10" i="3"/>
  <c r="I12" i="3"/>
  <c r="I10" i="3" s="1"/>
  <c r="H19" i="3" l="1"/>
  <c r="G287" i="3"/>
  <c r="H13" i="3" l="1"/>
  <c r="G13" i="3"/>
  <c r="H268" i="3"/>
  <c r="G268" i="3"/>
  <c r="I219" i="3" l="1"/>
  <c r="H218" i="3"/>
  <c r="I276" i="3"/>
  <c r="I274" i="3" s="1"/>
  <c r="H274" i="3"/>
  <c r="G274" i="3"/>
  <c r="I195" i="3"/>
  <c r="I194" i="3"/>
  <c r="I192" i="3"/>
  <c r="I15" i="3"/>
  <c r="H240" i="3"/>
  <c r="H277" i="3"/>
  <c r="G277" i="3"/>
  <c r="I279" i="3"/>
  <c r="I277" i="3" s="1"/>
  <c r="I74" i="3"/>
  <c r="G295" i="3" l="1"/>
  <c r="G293" i="3" s="1"/>
  <c r="H293" i="3"/>
  <c r="I202" i="3"/>
  <c r="H204" i="3"/>
  <c r="I201" i="3"/>
  <c r="I295" i="3" l="1"/>
  <c r="I293" i="3" s="1"/>
  <c r="I233" i="3" l="1"/>
  <c r="I232" i="3"/>
  <c r="H243" i="3"/>
  <c r="G243" i="3"/>
  <c r="H224" i="3" l="1"/>
  <c r="H210" i="3"/>
  <c r="I282" i="3" l="1"/>
  <c r="I280" i="3" s="1"/>
  <c r="H280" i="3"/>
  <c r="G280" i="3"/>
  <c r="I264" i="3"/>
  <c r="I262" i="3" s="1"/>
  <c r="H262" i="3"/>
  <c r="G262" i="3"/>
  <c r="I204" i="3"/>
  <c r="I191" i="3"/>
  <c r="I235" i="3" l="1"/>
  <c r="I241" i="3"/>
  <c r="I240" i="3"/>
  <c r="I239" i="3"/>
  <c r="I230" i="3"/>
  <c r="I228" i="3"/>
  <c r="I231" i="3"/>
  <c r="I227" i="3"/>
  <c r="I226" i="3"/>
  <c r="G224" i="3"/>
  <c r="G20" i="3"/>
  <c r="H287" i="3"/>
  <c r="H286" i="3" s="1"/>
  <c r="G286" i="3"/>
  <c r="I163" i="3"/>
  <c r="I162" i="3"/>
  <c r="I161" i="3"/>
  <c r="I160" i="3"/>
  <c r="I292" i="3"/>
  <c r="I291" i="3"/>
  <c r="I54" i="3"/>
  <c r="I53" i="3"/>
  <c r="I52" i="3"/>
  <c r="I51" i="3"/>
  <c r="I50" i="3"/>
  <c r="I49" i="3"/>
  <c r="I48" i="3"/>
  <c r="I290" i="3"/>
  <c r="I289" i="3"/>
  <c r="I47" i="3"/>
  <c r="I172" i="3"/>
  <c r="I171" i="3"/>
  <c r="I170" i="3"/>
  <c r="I169" i="3"/>
  <c r="I168" i="3"/>
  <c r="I167" i="3"/>
  <c r="I166" i="3"/>
  <c r="H165" i="3"/>
  <c r="I165" i="3" s="1"/>
  <c r="I164" i="3"/>
  <c r="I159" i="3"/>
  <c r="I158" i="3"/>
  <c r="I157" i="3"/>
  <c r="I156" i="3"/>
  <c r="I155" i="3"/>
  <c r="I154" i="3"/>
  <c r="I153" i="3"/>
  <c r="I152" i="3"/>
  <c r="I151" i="3"/>
  <c r="I150" i="3"/>
  <c r="I149" i="3"/>
  <c r="I148" i="3"/>
  <c r="I147" i="3"/>
  <c r="I146" i="3"/>
  <c r="I145" i="3"/>
  <c r="I144" i="3"/>
  <c r="H143" i="3"/>
  <c r="I143" i="3" s="1"/>
  <c r="I142" i="3"/>
  <c r="I141" i="3"/>
  <c r="I140" i="3"/>
  <c r="I139" i="3"/>
  <c r="I138" i="3"/>
  <c r="I137" i="3"/>
  <c r="I136" i="3"/>
  <c r="H135" i="3"/>
  <c r="I135" i="3" s="1"/>
  <c r="I134" i="3"/>
  <c r="I133" i="3"/>
  <c r="I132" i="3"/>
  <c r="I131" i="3"/>
  <c r="I130" i="3"/>
  <c r="I129" i="3"/>
  <c r="I128" i="3"/>
  <c r="I127" i="3"/>
  <c r="I126" i="3"/>
  <c r="I125" i="3"/>
  <c r="I124" i="3"/>
  <c r="I123" i="3"/>
  <c r="I122" i="3"/>
  <c r="I121" i="3"/>
  <c r="I120" i="3"/>
  <c r="I119" i="3"/>
  <c r="I118" i="3"/>
  <c r="I117" i="3"/>
  <c r="I116" i="3"/>
  <c r="I115" i="3"/>
  <c r="H114" i="3"/>
  <c r="I114" i="3" s="1"/>
  <c r="I113" i="3"/>
  <c r="I112" i="3"/>
  <c r="I111" i="3"/>
  <c r="I110" i="3"/>
  <c r="I109" i="3"/>
  <c r="I108" i="3"/>
  <c r="I107" i="3"/>
  <c r="I106" i="3"/>
  <c r="I105" i="3"/>
  <c r="I104" i="3"/>
  <c r="I103" i="3"/>
  <c r="I102" i="3"/>
  <c r="H101" i="3"/>
  <c r="I101" i="3" s="1"/>
  <c r="I100" i="3"/>
  <c r="I99" i="3"/>
  <c r="I98" i="3"/>
  <c r="I97" i="3"/>
  <c r="I96" i="3"/>
  <c r="I95" i="3"/>
  <c r="I94" i="3"/>
  <c r="I93" i="3"/>
  <c r="I92" i="3"/>
  <c r="I91" i="3"/>
  <c r="I90" i="3"/>
  <c r="I89" i="3"/>
  <c r="I88" i="3"/>
  <c r="I87" i="3"/>
  <c r="I86" i="3"/>
  <c r="I85" i="3"/>
  <c r="I84" i="3"/>
  <c r="I83" i="3"/>
  <c r="I82" i="3"/>
  <c r="I81" i="3"/>
  <c r="I80" i="3"/>
  <c r="I79" i="3"/>
  <c r="I78" i="3"/>
  <c r="I77" i="3"/>
  <c r="I76" i="3"/>
  <c r="I75" i="3"/>
  <c r="I73" i="3"/>
  <c r="I72" i="3"/>
  <c r="I71" i="3"/>
  <c r="I70" i="3"/>
  <c r="I69" i="3"/>
  <c r="I68" i="3"/>
  <c r="H67" i="3"/>
  <c r="I67" i="3" s="1"/>
  <c r="I66" i="3"/>
  <c r="I65" i="3"/>
  <c r="I64" i="3"/>
  <c r="H63" i="3"/>
  <c r="I63" i="3" s="1"/>
  <c r="I62" i="3"/>
  <c r="H61" i="3"/>
  <c r="I61" i="3" s="1"/>
  <c r="I60" i="3"/>
  <c r="H59" i="3"/>
  <c r="I59" i="3" s="1"/>
  <c r="I58" i="3"/>
  <c r="I57" i="3"/>
  <c r="I56" i="3"/>
  <c r="I55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H27" i="3"/>
  <c r="I27" i="3" s="1"/>
  <c r="H26" i="3"/>
  <c r="I26" i="3" s="1"/>
  <c r="H25" i="3"/>
  <c r="I25" i="3" s="1"/>
  <c r="I24" i="3"/>
  <c r="I23" i="3"/>
  <c r="I22" i="3"/>
  <c r="H17" i="3"/>
  <c r="G17" i="3"/>
  <c r="I19" i="3"/>
  <c r="I17" i="3" s="1"/>
  <c r="I20" i="3" l="1"/>
  <c r="I287" i="3"/>
  <c r="I286" i="3" s="1"/>
  <c r="H20" i="3"/>
  <c r="I237" i="3" l="1"/>
  <c r="I236" i="3"/>
  <c r="I197" i="3"/>
  <c r="I205" i="3"/>
  <c r="H203" i="3"/>
  <c r="I203" i="3" s="1"/>
  <c r="I238" i="3" l="1"/>
  <c r="I252" i="3"/>
  <c r="G247" i="3"/>
  <c r="I261" i="3"/>
  <c r="H247" i="3"/>
  <c r="I253" i="3"/>
  <c r="I207" i="3"/>
  <c r="I190" i="3"/>
  <c r="I206" i="3"/>
  <c r="I208" i="3"/>
  <c r="I199" i="3"/>
  <c r="I196" i="3"/>
  <c r="I198" i="3"/>
  <c r="I222" i="3"/>
  <c r="I176" i="3"/>
  <c r="I177" i="3"/>
  <c r="I175" i="3"/>
  <c r="G173" i="3"/>
  <c r="H173" i="3"/>
  <c r="H283" i="3"/>
  <c r="G283" i="3"/>
  <c r="I285" i="3"/>
  <c r="I283" i="3" s="1"/>
  <c r="I245" i="3" l="1"/>
  <c r="I246" i="3"/>
  <c r="I200" i="3"/>
  <c r="I243" i="3" l="1"/>
  <c r="H187" i="3"/>
  <c r="G187" i="3"/>
  <c r="I209" i="3"/>
  <c r="I213" i="3"/>
  <c r="I254" i="3" l="1"/>
  <c r="I255" i="3"/>
  <c r="I256" i="3"/>
  <c r="I257" i="3"/>
  <c r="I258" i="3"/>
  <c r="I259" i="3"/>
  <c r="I260" i="3"/>
  <c r="I250" i="3"/>
  <c r="I249" i="3"/>
  <c r="I273" i="3"/>
  <c r="I271" i="3" s="1"/>
  <c r="H271" i="3"/>
  <c r="G271" i="3"/>
  <c r="I267" i="3"/>
  <c r="I265" i="3" s="1"/>
  <c r="H265" i="3"/>
  <c r="G265" i="3"/>
  <c r="I251" i="3"/>
  <c r="I242" i="3"/>
  <c r="I229" i="3"/>
  <c r="I234" i="3"/>
  <c r="I223" i="3"/>
  <c r="I221" i="3"/>
  <c r="I220" i="3"/>
  <c r="I218" i="3"/>
  <c r="I217" i="3"/>
  <c r="I216" i="3"/>
  <c r="I215" i="3"/>
  <c r="I214" i="3"/>
  <c r="I212" i="3"/>
  <c r="G210" i="3"/>
  <c r="I189" i="3"/>
  <c r="I187" i="3" s="1"/>
  <c r="I186" i="3"/>
  <c r="I185" i="3"/>
  <c r="I184" i="3"/>
  <c r="I183" i="3"/>
  <c r="H181" i="3"/>
  <c r="H296" i="3" s="1"/>
  <c r="G181" i="3"/>
  <c r="I180" i="3"/>
  <c r="I179" i="3"/>
  <c r="I178" i="3"/>
  <c r="I270" i="3"/>
  <c r="I268" i="3" s="1"/>
  <c r="I16" i="3"/>
  <c r="I13" i="3" s="1"/>
  <c r="G296" i="3" l="1"/>
  <c r="I224" i="3"/>
  <c r="I247" i="3"/>
  <c r="I173" i="3"/>
  <c r="I181" i="3"/>
  <c r="I210" i="3"/>
  <c r="I296" i="3" l="1"/>
</calcChain>
</file>

<file path=xl/sharedStrings.xml><?xml version="1.0" encoding="utf-8"?>
<sst xmlns="http://schemas.openxmlformats.org/spreadsheetml/2006/main" count="2343" uniqueCount="574">
  <si>
    <t>(грн.)</t>
  </si>
  <si>
    <t>Зміни (+/-)</t>
  </si>
  <si>
    <t>Уточнена сума видатків на об'єкти, щодо яких вносяться зміни</t>
  </si>
  <si>
    <t>0620</t>
  </si>
  <si>
    <t>Організація благоустрою населених пунктів</t>
  </si>
  <si>
    <t>0443</t>
  </si>
  <si>
    <t>7461</t>
  </si>
  <si>
    <t>0456</t>
  </si>
  <si>
    <t>Всього</t>
  </si>
  <si>
    <t xml:space="preserve">      Візи: </t>
  </si>
  <si>
    <t>Заступник міського голови з фінансово-економічних питань</t>
  </si>
  <si>
    <t>Г. Васьків</t>
  </si>
  <si>
    <t xml:space="preserve"> </t>
  </si>
  <si>
    <t>Директор департаменту економічного розвитку</t>
  </si>
  <si>
    <t>І. Кулинич</t>
  </si>
  <si>
    <t xml:space="preserve">Видатки, які передбачені у 2019 році на об'єкти, щодо яких вносяться зміни </t>
  </si>
  <si>
    <t>Зміни до розподілу коштів бюджету розвитку міського бюджету м. Львова у 2019 році</t>
  </si>
  <si>
    <t>4100000</t>
  </si>
  <si>
    <t>Галицька районна адміністрація</t>
  </si>
  <si>
    <t xml:space="preserve">  Додаток 1
                                      </t>
  </si>
  <si>
    <t>від ______________ № _______</t>
  </si>
  <si>
    <t>1600000</t>
  </si>
  <si>
    <t>Управління архітектури та урбаністики</t>
  </si>
  <si>
    <t>Будівництво споруд, установ та закладів фізичної культури і спорту</t>
  </si>
  <si>
    <t>7670</t>
  </si>
  <si>
    <t>0490</t>
  </si>
  <si>
    <t>1100000</t>
  </si>
  <si>
    <t>Управління молоді та спорту</t>
  </si>
  <si>
    <t>1110000</t>
  </si>
  <si>
    <t>1200000</t>
  </si>
  <si>
    <t>Департамент житлового господарства та інфраструктури</t>
  </si>
  <si>
    <t>1210000</t>
  </si>
  <si>
    <t>1217310</t>
  </si>
  <si>
    <t>7310</t>
  </si>
  <si>
    <t>Будівництво об'єктів житлово-комунального господарства</t>
  </si>
  <si>
    <t>1217461</t>
  </si>
  <si>
    <t>0200000</t>
  </si>
  <si>
    <t>Виконавчий комітет Львівської міської ради</t>
  </si>
  <si>
    <t>0210000</t>
  </si>
  <si>
    <t>Внески до статутного капіталу суб'єктів господарювання</t>
  </si>
  <si>
    <t>1800000</t>
  </si>
  <si>
    <t>Управління охорони історичного середовища</t>
  </si>
  <si>
    <t>1810000</t>
  </si>
  <si>
    <t>Придбання меморіальних плит та встановлення на вул. Замарстинівській</t>
  </si>
  <si>
    <t>9800</t>
  </si>
  <si>
    <t>0180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</si>
  <si>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</si>
  <si>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2217670</t>
  </si>
  <si>
    <t>2200000</t>
  </si>
  <si>
    <t>Управління безпеки міста</t>
  </si>
  <si>
    <t>2210000</t>
  </si>
  <si>
    <t>Капітальний ремонт приміщень УДЮМК</t>
  </si>
  <si>
    <t>Будівництво дитячого майданчика на вул. Жовківській, 57</t>
  </si>
  <si>
    <t>Будівництво дитячого майданчика на вул. Пластовій - вул. Ковельській</t>
  </si>
  <si>
    <t>Будівництво дитячого майданчика на вул. Пасічній, 62</t>
  </si>
  <si>
    <t>Будівництво спортивного майданчика для гри в теніс за адресою вул. Сяйво, 18 (тенісні корти)</t>
  </si>
  <si>
    <t>Капітальний ремонт майданчиків ЛКП "Спортресурс"</t>
  </si>
  <si>
    <t>Утримання клубів для підлітків за місцем проживання</t>
  </si>
  <si>
    <t>0810</t>
  </si>
  <si>
    <t>Утримання та фінансова підтримка спортивних споруд</t>
  </si>
  <si>
    <t>Будівництво спортивного майданчика за адресою: вул. Медової Печери, 7-9 у м. Львові</t>
  </si>
  <si>
    <t>0700000</t>
  </si>
  <si>
    <t>Управління охорони здоров'я</t>
  </si>
  <si>
    <t>0800000</t>
  </si>
  <si>
    <t>Управління соціального захисту</t>
  </si>
  <si>
    <t>0810000</t>
  </si>
  <si>
    <t>0817323</t>
  </si>
  <si>
    <t>Будівництво установ та закладів соціальної сфери</t>
  </si>
  <si>
    <t>Реконструкція приміщень на вул. Угорській, 2 під соціальний гуртожиток для дітей-сиріт та дітей, позбавлених батьківського піклування (та осіб з їх числа) і внутрішньо переміщених осіб</t>
  </si>
  <si>
    <t>0813241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</si>
  <si>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</si>
  <si>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</si>
  <si>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</si>
  <si>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Облаштування системи блискавкозахисту приміщень на вул. Угорській, 2 під соціальний гуртожиток для дітей-сиріт та дітей, позбавлених батьківського піклування (та осіб з їх числа) і внутрішньо переміщених осіб</t>
  </si>
  <si>
    <t>Облаштування системи відеонагляду, структурованої кабельної системи (комп’ютерна мережа, телефонна мережа, система громадського телебачення), системи радіофікації приміщень на вул. Угорській, 2 під соціальний гуртожиток для дітей-сиріт та дітей, позбавлених батьківського піклування (та осіб з їх числа) і внутрішньо переміщених осіб</t>
  </si>
  <si>
    <t>0160</t>
  </si>
  <si>
    <t>0111</t>
  </si>
  <si>
    <t>0600000</t>
  </si>
  <si>
    <t>Управління освіти</t>
  </si>
  <si>
    <t>0610000</t>
  </si>
  <si>
    <t>0611020</t>
  </si>
  <si>
    <t>1020</t>
  </si>
  <si>
    <t>0921</t>
  </si>
  <si>
    <t>Надання загальної середньої освіти загальноосвітніми навчальними закладами (в т. 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</si>
  <si>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</si>
  <si>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</si>
  <si>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Надання позашкільної освіти позашкільними закладами освіти, заходи із позашкільної роботи з дітьми</t>
  </si>
  <si>
    <t>Капітальний ремонт спортивного залу ЦТДЮГ на вул. А. Вахнянина, 29</t>
  </si>
  <si>
    <t>Капітальний ремонт даху дитячого позаміського закладу оздоровлення та відпочинку "Старт" у с. Коростів Сколівського району Львівської області</t>
  </si>
  <si>
    <t>0617321</t>
  </si>
  <si>
    <t>7321</t>
  </si>
  <si>
    <t>Будівництво освітніх установ та закладів</t>
  </si>
  <si>
    <t>Будівництво спортивного залу у СЗШ № 47 на  вул. Галицькій, 54 у м. Винники</t>
  </si>
  <si>
    <t>0611150</t>
  </si>
  <si>
    <t>1150</t>
  </si>
  <si>
    <t>0990</t>
  </si>
  <si>
    <t>Методичне забезпечення діяльності навчальних закладів</t>
  </si>
  <si>
    <t>Капітальний ремонт із заміною вікон у навчально-методичному центрі освіти м. Львова на пл. Данила Галицького, 4</t>
  </si>
  <si>
    <t>Капітальний ремонт спортивних майданчиків у закладах загальної середньої освіти</t>
  </si>
  <si>
    <t>Капітальний ремонт стадіонів у закладах загальної середньої освіти</t>
  </si>
  <si>
    <t>0611010</t>
  </si>
  <si>
    <t>1010</t>
  </si>
  <si>
    <t>0910</t>
  </si>
  <si>
    <t>Надання дошкільної освіти</t>
  </si>
  <si>
    <t xml:space="preserve">Придбання автотранспорту для закладів дошкільної освіти Галицько-Франківського відділу освіти </t>
  </si>
  <si>
    <t>Капітальний ремонт із заміною вікон у НВК "Школа-ліцей Європейський" на вул. Кульпарківській, 99</t>
  </si>
  <si>
    <t>Капітальний ремонт спортзалів у СЗШ № 31 на вул. Княгині Ольги, 104</t>
  </si>
  <si>
    <t>Капітальний ремонт роздягалень з обшивкою стін та влаштуванням зовнішньої відмостки спортзалу СЗШ № 31 на вул. Княгині Ольги, 104</t>
  </si>
  <si>
    <t>Капітальний ремонт системи опалення СЗШ № 66 на вул. Науковій, 92</t>
  </si>
  <si>
    <t xml:space="preserve">Реконструкція Класичною гімназією при ЛНУ ім. І. Франка спортивного залу на вул. Пороховій, 3 </t>
  </si>
  <si>
    <t>Капітальний ремонт подвір'я у СЗШ № 34 ім. М. Шашкевича на вул. Замкненій, 8 із влаштуванням стежки М. Шашкевича</t>
  </si>
  <si>
    <t>Капітальний ремонт навчальних кабінетів інформаційних технологій, партнерства та бібліотеки ліцею ім. Івана Пулюя на вул. І. Пулюя, 16</t>
  </si>
  <si>
    <t>Капітальний ремонт із заміною огорожі у ЛСЗШ I ступеня "Джерельце" на вул. Академіка А. Сахарова, 80</t>
  </si>
  <si>
    <t>Реставрація вікон у СЗШ № 87 на вул. Замарстинівській, 11</t>
  </si>
  <si>
    <t>Реконструкція території із влаштуванням спортивного майданчика у ЛАГ на вул. С. Бандери, 14</t>
  </si>
  <si>
    <t>Будівництво дитячого майданчика у ДНЗ № 21 на вул. П. Грабовського, 3</t>
  </si>
  <si>
    <t>Ремонтно-реставраційні роботи санвузлів у СЗШ № 87 на вул. Замарстинівській, 11</t>
  </si>
  <si>
    <t>Ремонтно-реставраційні роботи санвузлів у Львівській середній загальноосвітній школі східних мов та східних бойових мистецтв "Будокан" з поглибленим вивченням іноземних мов на вул. В. Шухевича, 2</t>
  </si>
  <si>
    <t>Ремонтно-реставраційні роботи даху ЛСЗШ східних мов та східних бойових мистецтв "Будокан" з поглибленим вивченням  іноземних мов на вул. В. Шухевича, 2</t>
  </si>
  <si>
    <t>Винос підвальної котельні, реконструкція системи опалення з підключенням  системи опалення Львівської середньої загальноосвітньої школи східних мов І-ІІІ ступенів  до мереж теплопостачання м. Львова, на вул. В. Шухевича, 2, м. Львів</t>
  </si>
  <si>
    <t>Реконструкція території ДНЗ № 42 на вул. Сміливих, 26 з влаштуванням майданчиків</t>
  </si>
  <si>
    <t xml:space="preserve">Капітальний ремонт системи опалення ДНЗ №№ 42 і 188 на вул. Сміливих, 26  (в т. ч. виготовлення ПКД та проведення експертизи проекту) </t>
  </si>
  <si>
    <t>Капітальний ремонт будівлі ДНЗ із заміною вікон та дверей на вул. Т. Копистинського, 14</t>
  </si>
  <si>
    <t xml:space="preserve">Капітальний ремонт приміщень ДНЗ на вул. Т. Копистинського, 14 </t>
  </si>
  <si>
    <t>Капітальний ремонт системи опалення ДНЗ № 128 на вул. Кондукторській, 18</t>
  </si>
  <si>
    <t>Капітальний ремонт приміщень ДНЗ № 33 на вул. Володимира Великого, 13-А</t>
  </si>
  <si>
    <t>Капітальний ремонт ливневої системи ДНЗ № 155 на вул. Науковій, 32-А</t>
  </si>
  <si>
    <t xml:space="preserve">Влаштування пожежної сигналізації у ліцеї "Просвіта" ЛМР на вул. Просвіти, 2/4 (капітальний ремонт) </t>
  </si>
  <si>
    <t>Капітальний ремонт басейну СЗШ I-III ст. № 29 на вул. В. Сухомлинського, 6 у м. Винники</t>
  </si>
  <si>
    <t>Капітальний ремонт спортивного майданчика у ліцеї "Просвіта" ЛМР на вул. Просвіти, 2/4 в рамках проекту "Привітна школа"</t>
  </si>
  <si>
    <t xml:space="preserve">Капітальний ремонт приміщень СЗШ № 63 на вул. Личаківській, 177 </t>
  </si>
  <si>
    <t>Капітальний ремонт приміщень навчальних кабінетів СЗШ № 7 на вул. Б. Хмельницького, 132</t>
  </si>
  <si>
    <t>Капітальний ремонт із заміною вікон у СЗШ № 24 на вул. О. Кониського, 4</t>
  </si>
  <si>
    <t xml:space="preserve">Капітальний ремонт навчальних приміщень ЛСЗШ № 8 на вул. Підвальній, 2 </t>
  </si>
  <si>
    <t xml:space="preserve">Капітальний ремонт інженерних мереж ЛСЗШ № 8 на вул. Підвальній, 2 </t>
  </si>
  <si>
    <t xml:space="preserve">Капітальний ремонт підвальних приміщень ЛСЗШ № 8 на вул. Підвальній, 2 </t>
  </si>
  <si>
    <t>Капітальний ремонт мереж електропостачання ЛНВК "Школа І ступеня-гімназія" на вул. Лисеницькій, 3</t>
  </si>
  <si>
    <t>Капітальний ремонт із заміною вікон СЗШ № 42 на вул. Каштановій, 9</t>
  </si>
  <si>
    <t>Капітальний ремонт підлоги спортивного залу у СЗШ № 7 на вул. Б. Хмельницького, 132</t>
  </si>
  <si>
    <t>Капітальний ремонт із заміною вікон у СЗШ № 82 на вул. П. Шафарика, 13</t>
  </si>
  <si>
    <t>Капітальний ремонт території СЗШ № 47 на  вул. Галицькій, 54 у м. Винники</t>
  </si>
  <si>
    <t>Капітальний ремонт інженерних мереж СЗШ № 72 на вул. Зубрівській, 1</t>
  </si>
  <si>
    <t>Капітальний ремонт санвузлів у СЗШ № 72  на вул. Зубрівській,1</t>
  </si>
  <si>
    <t>Реконструкція дошкільного навчального закладу на вул. Медової Печери, 13</t>
  </si>
  <si>
    <t>Реконструкція з добудовою корпусу початкової школи № 70 під ДНЗ на вул. Дорога Кривчицька, 3</t>
  </si>
  <si>
    <t xml:space="preserve">Будівництво спортивного майданчика у СЗШ № 63 на вул. Личаківській, 177 </t>
  </si>
  <si>
    <t>Ремонтно-реставраційні роботи покрівлі ЛБДЮТ Личаківського району на вул. Личаківській, 99</t>
  </si>
  <si>
    <t>Реконструкція системи теплозабезпечення у СЗШ № 47 на вул. Галицькій, 54 у м. Винники</t>
  </si>
  <si>
    <t xml:space="preserve">Добудова входу СЗШ І-ІІІ ступенів № 7 на вул. Б. Хмельницького, 132 </t>
  </si>
  <si>
    <t xml:space="preserve">Будівництво підйомної платформи для перевезення людей з особливими потребами у СЗШ № 95 на вул. І. Кавалерідзе, 15 </t>
  </si>
  <si>
    <t>Капітальний ремонт приміщення із заміною опалення ЦТДЮГ (зал "Манівці") на вул. А. Вахнянина, 29</t>
  </si>
  <si>
    <t xml:space="preserve">Капітальний ремонт приміщень з метою відновлення ДНЗ на вул. Зубрівській, 9 </t>
  </si>
  <si>
    <t>Капітальний ремонт приміщень з метою відновлення ДНЗ № 97 на вул. Дністерській, 25</t>
  </si>
  <si>
    <t>Капітальний ремонт покрівлі та будівлі басейну ДНЗ № 17 на вул. Зубрівській, 9</t>
  </si>
  <si>
    <t>0611060</t>
  </si>
  <si>
    <t>1060</t>
  </si>
  <si>
    <t>Влаштування пожежної сигналізації у Дитячому будинку № 1 на вул. Таджицькій, 21 (капітальний ремонт 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</si>
  <si>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</si>
  <si>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</si>
  <si>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</si>
  <si>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 xml:space="preserve">Капітальний ремонт санвузлів у СЗШ № 99 на вул. Творчій, 1 </t>
  </si>
  <si>
    <t>Капітальний ремонт санвузлів у ЛТЛ на вул. Таманській, 11</t>
  </si>
  <si>
    <t xml:space="preserve">Капітальний ремонт басейну у СЗШ № 65 на вул. Роксоляни, 35 </t>
  </si>
  <si>
    <t>Капітальний ремонт систем опалення СЗШ № 91 на вул. Варшавській, 58</t>
  </si>
  <si>
    <t>Капітальний ремонт приміщень НВК школа-садок І-ІІІ ступенів  № 38 на вул. Порічковій, 4-А </t>
  </si>
  <si>
    <t>Капітальний ремонт тиру у СЗШ № 65 на вул. Роксоляни, 35</t>
  </si>
  <si>
    <t xml:space="preserve">Капітальний ремонт актового залу в СЗШ № 54, вул. М. Хвильового, 16 </t>
  </si>
  <si>
    <t>Капітальний ремонт майданчика СЗШ № 54 на вул. М. Хвильового, 16</t>
  </si>
  <si>
    <t xml:space="preserve">Будівництво дахової сонячної електростанції для середньої загальноосвітньої школи № 68 на вул. Дозвільній, 3 </t>
  </si>
  <si>
    <t xml:space="preserve">Реконструкція території СЗШ № 23 на вул. Варшавській, 126 </t>
  </si>
  <si>
    <t>Капітальний ремонт даху будівлі центру військово-патріотичного виховання ЦДЮТ Залізничного району на вул. Замкненій, 9</t>
  </si>
  <si>
    <t>Капітальний ремонт системи опалення будівлі центру військово-патріотичного виховання ЦДЮТ Залізничного району на вул. Замкненій, 9</t>
  </si>
  <si>
    <t>Капітальний ремонт приміщень ЦДЮТ Залізничного району на вул. Замкненій, 9</t>
  </si>
  <si>
    <t>Капітальний ремонт ДНЗ № 96 на вул. Клепарівській, 31</t>
  </si>
  <si>
    <t>Проведення аварійно-відновлювальних робіт з виведення з аварійного стану основних конструкційних елементів будівлі у ДНЗ № 96 на вул. Клепарівській, 31-А</t>
  </si>
  <si>
    <t>Капітальний ремонт із заміною вікон у ДНЗ № 96 на вул. Клепарівській, 31-А</t>
  </si>
  <si>
    <t>Капітальний ремонт із заміною вікон у ДНЗ № 2 на вул. Широкій, 78</t>
  </si>
  <si>
    <t>Капітальний ремонт із заміною вікон у ДНЗ № 55 на вул. Донецькій, 22</t>
  </si>
  <si>
    <t>Капітальний ремонт із заміною вікон у ДНЗ № 94 на вул. М. Яцкова, 15</t>
  </si>
  <si>
    <t>Капітальний ремонт з утепленням фасаду ДНЗ № 144, вул. Б. Хмельницького, 93</t>
  </si>
  <si>
    <t>Капітальний ремонт покрівлі ДНЗ № 6 на вул. Левандівській, 30</t>
  </si>
  <si>
    <t>Капітальний ремонт з облаштуванням павільйону у ДНЗ № 154 на вул. М. Хвильового, 18</t>
  </si>
  <si>
    <t>Капітальний ремонт коридору другого поверху із створенням сучасного просвітницького мультимедійного простору “Україна починається з тебе“ у СЗШ № 46 на вул. Науковій, 90</t>
  </si>
  <si>
    <t>Капітальний ремонт спортивного майданчика СЗШ № 22 ім. Василя Стефаника на вул. Хімічній, 7</t>
  </si>
  <si>
    <t xml:space="preserve">Реконструкція території СЗШ № 48 на вул. І. Рубчака, 8 з облаштуванням спортивного майданчика </t>
  </si>
  <si>
    <t>Капітальний ремонт спортивного майданчика із встановленням антивандальних тренажерів у СЗШ № 34 ім. М. Шашкевича на вул. Замкненій, 8</t>
  </si>
  <si>
    <t>Капітальний ремонт майданчика у СЗШ № 60 на вул. Сигнівка, 1</t>
  </si>
  <si>
    <t>Реконструкція території з облаштуванням  спортивного майданчика у СЗШ № 33 на вул. Т. Шевченка, 34</t>
  </si>
  <si>
    <t>Реконструкція спортивного залу СЗШ № 57 ім. Короля Данила на вул. Жовківській, 6</t>
  </si>
  <si>
    <t>Реконструкція спортивного ядра на території СЗШ № 97 на вул. І. Миколайчука, 18</t>
  </si>
  <si>
    <t>Капітальний ремонт з проведенням протиаварійних робіт спортивного залу НВК ім. В. Стуса на вул. Повстанській, 14</t>
  </si>
  <si>
    <t>Капітальний ремонт балконів житлового будинку на вул. Уласа Самчука, 2</t>
  </si>
  <si>
    <t>Капітальний ремонт сходів на пл. Князя Ярослава Осмомисла</t>
  </si>
  <si>
    <t>Ремонтно-реставраційні роботи фасадів будинку на вул. Підвальній, 9</t>
  </si>
  <si>
    <t>Ремонтно-реставраційні роботи балконів головного фасаду будинку № 35 на вул. С. Бандери</t>
  </si>
  <si>
    <t>Ремонтно-реставраційні роботи костелу Домініканців з келіями (костьол Домініканців з келіями) на пл. Музейній, 3</t>
  </si>
  <si>
    <t>Реставрація фасадів та даху будинку на вул. П. Саксаганського, 11</t>
  </si>
  <si>
    <t>Реставраційно-ремонті роботи даху та куполу будинку-пам'ятки архітектури на пл. А. Міцкевича, 6/7</t>
  </si>
  <si>
    <t>Внески до статутного капіталу ЛКП "Археологічно-архітектурна служба м. Львова"</t>
  </si>
  <si>
    <t>Реставраційно-ремонтні роботи даху пам'ятки архітектури місцевого значення - колишніх келій костелу Францисканок на вул. М. Лисенка, 45 (43) (охоронний № 1625)</t>
  </si>
  <si>
    <t>Реставраційно-ремонтні роботи колишнього костелу св. Миколая пам'ятки архітектури національного значення на вул. М. Грушевського, 2 (охоронний № 349)</t>
  </si>
  <si>
    <t>Експлуатація та технічне обслуговування житлового фонду</t>
  </si>
  <si>
    <t>Проектування, реставрація та охорона пам'яток архітектури</t>
  </si>
  <si>
    <t>Реставраційно-ремонтні роботи храму Святої Трійці на вул. Тершаковців, 1-А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</si>
  <si>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</si>
  <si>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</si>
  <si>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</si>
  <si>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</si>
  <si>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Департамент адміністративних послуг</t>
  </si>
  <si>
    <t>1000000</t>
  </si>
  <si>
    <t xml:space="preserve">Управління культури </t>
  </si>
  <si>
    <t>4600000</t>
  </si>
  <si>
    <t>Сихівська районна адміністрація</t>
  </si>
  <si>
    <t>РЕАЛІЗАЦІЯ ПРОЕКТУ "ГРОМАДСЬКИЙ БЮДЖЕТ"</t>
  </si>
  <si>
    <t>Капітальний ремонт приміщень ЦТК "Левандівка" на вул. Є. Олесницького, 2</t>
  </si>
  <si>
    <t xml:space="preserve">Будівництво дошкільного навчального закладу на вул. Білогорща, 3-А із знесенням існуючої нежитлової будівлі </t>
  </si>
  <si>
    <t>0611161</t>
  </si>
  <si>
    <t>1161</t>
  </si>
  <si>
    <t>Забезпечення діяльності інших закладів у сфері освіти</t>
  </si>
  <si>
    <t>Капітальний ремонт приміщень з метою відновлення функціонування дошкільного навчального закладу на вул. Д. Чижевського, 43</t>
  </si>
  <si>
    <t xml:space="preserve"> Капітальний ремонт з утепленням фасаду СЗШ № 42 на вул. Каштановій, 9</t>
  </si>
  <si>
    <t>Реконструкція з добудовою НВК "Школа-садок "Провесінь" на вул. Тракт Глинянський, 151-Б</t>
  </si>
  <si>
    <t>Капітальний ремонт санвузлів у ССЗШ № 2 на вул. Науковій, 24-А</t>
  </si>
  <si>
    <t>0217670</t>
  </si>
  <si>
    <t>Внески до статутного капіталу комунальної установи Інституту міста</t>
  </si>
  <si>
    <t>1010000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</si>
  <si>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</si>
  <si>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Найменування об'єкта відповідно до проектно-кошторисної документації</t>
  </si>
  <si>
    <t>0617363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</si>
  <si>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</si>
  <si>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</si>
  <si>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Капітальний ремонт покрівлі (з відновленням парапетів по периметру) ДНЗ № 52, вул. Пасічна, 94, м. Львів</t>
  </si>
  <si>
    <t>Відновлення благоустрою прилеглої території ЗНЗ № 22, вул. Хімічна, 7, м. Львів</t>
  </si>
  <si>
    <t>Капітальний ремонт даху  СЗШ № 96 на вул. О. Довженка, 13</t>
  </si>
  <si>
    <t>Капітальний ремонт санвузлів у ПШ "Світанок" на вул. С. Петлюри, 43-А</t>
  </si>
  <si>
    <t>Капітальний ремонт системи водовідведення з гідроізоляцією фундаменту та замощення території СЗШ № 77 на вул. І. Виговського, 7-А</t>
  </si>
  <si>
    <t>Капітальний ремонт приміщень навчальних кабінетів Львівського технологічного ліцею на вул. Таманській, 11</t>
  </si>
  <si>
    <t>Капітальний ремонт ДНЗ № 111 на вул. І. Виговського, 1-А</t>
  </si>
  <si>
    <t>Капітальний ремонт дитячих ігрових майданчиків ДНЗ № 67 на вул. Зеленій, 95-А</t>
  </si>
  <si>
    <t>Капітальний ремонт приміщень з метою відновлення ДНЗ ПЗ "Будинок школярів" на вул. Б. Грінченка, 4-А</t>
  </si>
  <si>
    <t>Будівництво середньою загальноосвітньою школою № 95 адміністративно-побутового корпусу ігрових видів спорту на вул. І. Кавалерідзе, 15 та спеціалізованого ігрового майданчика для занять спортивними іграми на пісочному покритті</t>
  </si>
  <si>
    <t>Будівництво майданчика  СЗШ № 81 на вул. Гетьмана І. Мазепи, 1-А </t>
  </si>
  <si>
    <t>Будівництво павільйону у ДНЗ № 95 на вул. Гайдамацькій, 2-А</t>
  </si>
  <si>
    <t>1217670</t>
  </si>
  <si>
    <t>0710000</t>
  </si>
  <si>
    <t>0717322</t>
  </si>
  <si>
    <t>7322</t>
  </si>
  <si>
    <t>Будівництво медичних установ та закладів</t>
  </si>
  <si>
    <t>Реконструкція будівлі під створення відділення паліативної допомоги з надбудовою 4-го поверху та прибудовою сходової клітки комунального некомерційного підприємства "4-а міська клінічна лікарня м. Львова" на вул. Ю. Мушака, 54</t>
  </si>
  <si>
    <t>0712010</t>
  </si>
  <si>
    <t>2010</t>
  </si>
  <si>
    <t>0731</t>
  </si>
  <si>
    <t>Багатопрофільна стаціонарна медична допомога населенню</t>
  </si>
  <si>
    <t>Капітальний ремонт фасаду амбулаторії сімейної медицини смт Брюховичі по вул. Ягідній, 8 КНП "Львівська 1-а міська клінічна лікарня імені Князя Лева"</t>
  </si>
  <si>
    <t>Капітальний ремонт фасаду амбулаторії сімейної медицини смт Брюховичі по вул. В. Івасюка, 40 КНП "Львівська 1-а міська клінічна лікарня імені Князя Лева"</t>
  </si>
  <si>
    <t>Внески до статутного капіталу ЛКП "Ратуша-сервіс"</t>
  </si>
  <si>
    <t>4110000</t>
  </si>
  <si>
    <t>4116090</t>
  </si>
  <si>
    <t>6090</t>
  </si>
  <si>
    <t>0640</t>
  </si>
  <si>
    <t>Інша діяльність у сфері житлово-комунального господарства</t>
  </si>
  <si>
    <t>Капітальний ремонт будівель на території Галицького району м. Львова, в яких розташовані нежитлові приміщення "Станиця Львів Пласту - Національної скаутської організації України"</t>
  </si>
  <si>
    <t>Придбання предметів довготривалого користування</t>
  </si>
  <si>
    <t>Внески до статутного капіталу ЛКП “Львівський кіноцентр“</t>
  </si>
  <si>
    <t>Будівництво установ та закладів культури</t>
  </si>
  <si>
    <t>Реконструкція з надбудовою Львівської державної школи мистецтв № 11 на вул. М. Кричевського, 61 м. Львів</t>
  </si>
  <si>
    <t>Капітальний ремонт приміщень ЦДЮТ Залізничного району на вул. Є. Олесницького, 2</t>
  </si>
  <si>
    <t>Реконструкція горища з елементами реставрації для влаштування кабінетів психологічної служби в пам'ятці архітектури місцевого значення (ох.№ 1644) на вул. І. Кокорудзи, 9</t>
  </si>
  <si>
    <t xml:space="preserve">Реконструкція майданчика  на території СЗШ № 96 на  вул. О. Довженка, 13  </t>
  </si>
  <si>
    <t xml:space="preserve">Капітальний ремонт із заміною огорожі у ДНЗ №105 на вул. Пасічній, 15 </t>
  </si>
  <si>
    <t>Капітальний ремонт спортивного стадіону ДЮСШ ОР № 4 на вул. А. Вахнянина,1</t>
  </si>
  <si>
    <t>Капітальний ремонт спортивного майданчика  у СЗШ № 91 на вул. Варшавській, 58</t>
  </si>
  <si>
    <t>Ремонтно-реставраційні роботи з метою відновлення функціонування дошкільного навчального закладу на вул. Сяйво, 16</t>
  </si>
  <si>
    <t xml:space="preserve">Капітальний ремонт приміщення  з облаштуванням "інтернет-бібліотеки-трансформера“ у  СЗШ № 99 на вул. Творчій, 1 </t>
  </si>
  <si>
    <t>Придбання обладнання і предметів довгострокового користування для СЗШ № 100 на вул. І. Величковського, 58</t>
  </si>
  <si>
    <t>Капітальний ремонт території СЗШ № 100 на вул. І. Величковського, 58</t>
  </si>
  <si>
    <t>1610000</t>
  </si>
  <si>
    <t>1617350</t>
  </si>
  <si>
    <t>7350</t>
  </si>
  <si>
    <t>Розроблення схем планування та забудови територій (містобудівної документації)</t>
  </si>
  <si>
    <t>Розробка та виготовлення проектно-кошторисної документації, проектно-вишукувальні, геологічно-вишукувальні і геодезично-вишукувальні роботи по "облаштування громадського простору з вшанування пам'яті героїв "Небесної сотні" (коригування)</t>
  </si>
  <si>
    <t>4610000</t>
  </si>
  <si>
    <t>Керівництво і управління у сфері повноважень, делегованих Львівською міською радою на території району</t>
  </si>
  <si>
    <t>4610160</t>
  </si>
  <si>
    <t>Придбання обладнання та предметів довгострокового користування</t>
  </si>
  <si>
    <t>Капітальний ремонт із заміни ліфтового обладнання двох ліфтів комунального некомерційного підприємства "Клінічна лікарня швидкої медичної допомоги м. Львова" на вул. І. Миколайчука, 9</t>
  </si>
  <si>
    <t>Капітальний ремонт зовнішньої гілки системи киснепроводу комунального некомерційного підприємства "Клінічна лікарня швидкої медичної допомоги м. Львова" на вул. І. Миколайчука, 9</t>
  </si>
  <si>
    <t>Будівництво спортивного майданчика за адресою вул. І. Величковського,16-18 (ЛКП "Спортресурс")</t>
  </si>
  <si>
    <t>0824</t>
  </si>
  <si>
    <t>Забезпечення діяльності бібліотек</t>
  </si>
  <si>
    <t>Капітальний ремонт бібліотеки-філії № 27 ЦБС для дітей на вул. Б. Хмельницького,175</t>
  </si>
  <si>
    <t>Капітальний ремонт бібліотеки-філії № 43 ЦБС для дорослих на вул. Стрийській, 79</t>
  </si>
  <si>
    <t>Внески до статутного капіталу ЛКП "Львівський центральний парк культури і відпочинку ім. Б. Хмельницького" для здійснення капітального ремонту трибун та реконструкції будівель спортивного комплексу "Юність"</t>
  </si>
  <si>
    <t>Капітальний ремонт дитячої школи мистецтв № 5 м. Львова на вул. Хуторівка, 28</t>
  </si>
  <si>
    <t>Внески до статутного капіталу ЛКП "Культурно-мистецький центр "Супутник"</t>
  </si>
  <si>
    <t>Внески до статутного капіталу ЛКП “Культурно-освітній центр ім. О. Довженка“</t>
  </si>
  <si>
    <t>Ремонтно-реставраційні роботи вікон пам'ятки архітектури місцевого значення на вул. Валовій, 2 (охоронний № 11)</t>
  </si>
  <si>
    <t>Внески до статутного капіталу ЛКП "Рембуд"</t>
  </si>
  <si>
    <t>Внески до статутного капіталу ЛКП "Муніципальна варта"</t>
  </si>
  <si>
    <t>Капітальний ремонт приміщень бібліотеки-філії № 5 ЦБС для дорослих на вул. Шота Руставелі, 8</t>
  </si>
  <si>
    <t>Реставраційно-ремонтні роботи приміщень бібліотеки-філії № 5 ЦБС для дорослих на вул. Шота Руставелі, 8</t>
  </si>
  <si>
    <t>Капітальний ремонт бібліотеки - філії № 18  на вул. У. Самчука, 22</t>
  </si>
  <si>
    <t>Будівництво проектованої дороги від вул. Пластової до вул. Творчої</t>
  </si>
  <si>
    <t>Будівництво "Малого транспортного кільця" у центральній частині Львова</t>
  </si>
  <si>
    <t>Внески у статутний капітал ЛКП РАП</t>
  </si>
  <si>
    <t>Внески до статутного капіталу ЛК РАП</t>
  </si>
  <si>
    <t>Капітальний ремонт будівлі з проведенням гідроізоляціЇ у ЗДО № 128 на вул. Сухій, 8</t>
  </si>
  <si>
    <t>Капітальний ремонт приміщень НВК "Школа-садок "Арніка" на вул. В. Комарова, 12</t>
  </si>
  <si>
    <t>Капітальний ремонт харчоблоку у Львівському фізико-математичному ліцеї на вул. В. Караджича, 29</t>
  </si>
  <si>
    <t>Капітальний ремонт вентиляційної системи спортзалу Львівського фізико-математичного ліцею на вул. В. Караджича, 29</t>
  </si>
  <si>
    <t>Капітальний ремонт із заміною вікон ДНЗ № 57, вул. Ю. Липи, 33, м. Львів</t>
  </si>
  <si>
    <t>Капітальний ремонт дитячих ігрових майданчиків ЗДО № 67 на вул. Зеленій, 95-А</t>
  </si>
  <si>
    <t>Придбання обладнання і предметів довгострокового користування для ЗДО № 67 на вул. Зеленій, 95-А</t>
  </si>
  <si>
    <t>Капітальний ремонт із заміною вікон у ЦДЮТ Залізничного району м. Львова на вул. Є. Олесницького, 2</t>
  </si>
  <si>
    <t>6011</t>
  </si>
  <si>
    <t>Капітальний ремонт житлових будинків, визнаних аварійними, що загрожують обвалом</t>
  </si>
  <si>
    <t>Капітальний ремонт житлового фонду</t>
  </si>
  <si>
    <t>7340</t>
  </si>
  <si>
    <t xml:space="preserve">Реставрація житлового фонду </t>
  </si>
  <si>
    <t>Внески до статутного капіталу ЛМКП "Львівводоканал"</t>
  </si>
  <si>
    <t>Внески до статутного капіталу ЛКП "Львівавтодор"</t>
  </si>
  <si>
    <t>Внески до статутного капіталу ЛМКП "Львівтеплоенерго"</t>
  </si>
  <si>
    <t>Внески до статутного капіталу ЛКП "Львівсвітло"</t>
  </si>
  <si>
    <t>Будівництво світлофорних об'єктів</t>
  </si>
  <si>
    <t>0821</t>
  </si>
  <si>
    <t>Фінансова підтримка театрів</t>
  </si>
  <si>
    <t>Капітальний ремонт внутрішнього дворика Львівського драматичного театру ім. Лесі Українки на вул. Городоцькій, 36, 38</t>
  </si>
  <si>
    <t>Реставраційно-ремонтні роботи дахів та фасадів Львівського драматичного театру ім. Лесі Українки на вул. Городоцькій, 36, 38</t>
  </si>
  <si>
    <t>1900000</t>
  </si>
  <si>
    <t>Управління транспорту</t>
  </si>
  <si>
    <t>1910000</t>
  </si>
  <si>
    <t>1917670</t>
  </si>
  <si>
    <t>Внески до статутного капіталу ЛКП "Львівелектротранс"</t>
  </si>
  <si>
    <t>4400000</t>
  </si>
  <si>
    <t>Франківська районна адміністрація</t>
  </si>
  <si>
    <t>4410000</t>
  </si>
  <si>
    <t>4410160</t>
  </si>
  <si>
    <r>
      <t>Виготовлення ПКД на капітальний ремонт системи опалення</t>
    </r>
    <r>
      <rPr>
        <sz val="12"/>
        <rFont val="Svoboda"/>
        <charset val="204"/>
      </rPr>
      <t xml:space="preserve"> ДНЗ</t>
    </r>
    <r>
      <rPr>
        <sz val="12"/>
        <rFont val="Svoboda"/>
        <family val="2"/>
      </rPr>
      <t xml:space="preserve"> № 1 на вул. О. Степанівни, 48-А</t>
    </r>
  </si>
  <si>
    <t>Капітальний ремонт території СЗШ № 53 на просп. В. Чорновола, 6 та СЗШ № 87 на вул. Замарстинівській, 11 (І черга)</t>
  </si>
  <si>
    <t>Капітальний ремонт фасаду СЗШ № 5 на вул. І. Кокорудзи, 9</t>
  </si>
  <si>
    <t>Капітальний ремонт із заміною вікон  у НВК "Школа-садок "Софія" на вул. О. Мишуги, 13-А</t>
  </si>
  <si>
    <t>Реконструкція системи теплозабезпечення дошкільного навчального закладу № 14 на вул. Новознесенській, 42</t>
  </si>
  <si>
    <t>Капітальний ремонт із заміною вікон ДНЗ № 167, вул. Т. Масарика, 7, м. Львів</t>
  </si>
  <si>
    <t>Облаштування ігрового майданчика ДНЗ № 154, вул. М. Хвильового, 18, м. Львів</t>
  </si>
  <si>
    <t>Облаштування ігрового майданчика ДНЗ № 104, вул. В. Липинського, 14, м. Львів</t>
  </si>
  <si>
    <t>Капітальний ремонт із заміною вікон ЗНЗ № 43, вул. Т. Масарика, 9, м. Львів</t>
  </si>
  <si>
    <t>Облаштування ігрового майданчика ДНЗ № 106, вул. М. Хвильового, 11, м. Львів</t>
  </si>
  <si>
    <t>Субвенція державному бюджету для перекриття даху у спортивному залі військової частини А0284</t>
  </si>
  <si>
    <t>Реставраційно-ремонтні роботи бібліотеки-філії № 27 ЦБС для дітей на вул. Б. Хмельницького, 175</t>
  </si>
  <si>
    <t>Будівництво дитячих, дитячо-спортивних та спортивних майданчиків</t>
  </si>
  <si>
    <t>1617310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</si>
  <si>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</si>
  <si>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вул. Генерала В. Курмановича</t>
  </si>
  <si>
    <t>Капітальний ремонт вул. Генерала В. Курмановича (від вул. А. П'ясецького до вул. Данила Апостола)</t>
  </si>
  <si>
    <t>Капітальний ремонт даху з водовідведенням у ЗДО № 128 на вул. Сухій, 8</t>
  </si>
  <si>
    <t>Капітальний ремонт електромережі у ЗДО № 180 "Леліточка" на вул. М. Грушевського, 56 у смт. Рудно</t>
  </si>
  <si>
    <t>Капітальний ремонт проїзду з влаштуванням елементів доступності для маломобільних груп у СЗШ № 17 на вул. А. Мельника 1/3 (в т.ч. виготовлення ПКД та експертиза проекту)</t>
  </si>
  <si>
    <t>Капітальний ремонт даху ССЗШ № 2 на вул. Володимира Великого, 55-А</t>
  </si>
  <si>
    <t>Капітальний ремонт басейну у СЗШ № 86 на вул. Фр. Скорини, 34</t>
  </si>
  <si>
    <t>Капітальний ремонт санвузлів у НВК "Школа-ліцей "Оріяна"  на вул. В. Чукаріна, 3</t>
  </si>
  <si>
    <t xml:space="preserve">Капітальний ремонт санвузлів у НВК "Школа-гімназія" Блаженного Климентія та Андрея Шептицьких" на вул. Г. Хоткевича,16   </t>
  </si>
  <si>
    <t>Капітальний ремонт санвузлів у ЛХЛ на вул. Хотинській, 6</t>
  </si>
  <si>
    <t>Капітальний ремонт спортивного майданчика у Львівському технологічному ліцеї на вул. Таманській, 11</t>
  </si>
  <si>
    <t>Капітальний ремонт силових електромереж СЗШ № 40 на вул. Любінській, 93-Б (в т.ч. виготовлення ПКД та експертиза проекту)</t>
  </si>
  <si>
    <t>Капітальний ремонт системи опалення ліцею № 46 ім. В. Чорновола ЛМР на вул. Науковій, 90</t>
  </si>
  <si>
    <t>Встановлення протипожежної сигналізації в  ДПЗОВ Ватра у с. Гребенів Сколівського району Львівської області (капітальний ремонт)</t>
  </si>
  <si>
    <t>Капітальний ремонт павільйону ДПЗОВ Ватра у с. Гребенів Сколівського району Львівської області</t>
  </si>
  <si>
    <t>Ремонтно-реставраційні роботи даху та фасаду з влаштуванням системи водовідведення у СЗШ № 52 на вул. М. Гоголя, 17 у м. Львові</t>
  </si>
  <si>
    <t>Закупівля обладнання і предметів довгострокового користування для початкової школи “Малюк” Львівської міської ради</t>
  </si>
  <si>
    <t>Реконструкція існуючих вбудованих нежитлових приміщень під влаштування КРУЗТ "ЛМЦР "Джерело" на вул. Роксоляни, 23</t>
  </si>
  <si>
    <t>Капітальний ремонт внутрішнього подвір'я з облаштуванням експозиційної зони ЛДХШ ім. О. Новаківського на вул. М. Глінки, 1-А</t>
  </si>
  <si>
    <t>Будівництво спортивного майданчика на вул. Г. Хоткевича, 40-44</t>
  </si>
  <si>
    <t>Реконструкція електромереж житлового фонду (1-а черга)</t>
  </si>
  <si>
    <t>Виготовлення проектно-кошторисної документації по об'єкту: "Реконструкція скверу на вул. М. Кривоноса з встановленням пам'ятника-меморіалу та облаштування громадського простору з вшанування пам'яті героїв "Небесної сотні" у м. Львові (коригування)"</t>
  </si>
  <si>
    <t>Реконструкція приміщень ЦБС для дорослих на просп. Червоної Калини, 58</t>
  </si>
  <si>
    <t>Будівництво Інформаційно-освітнього центру на території Музею народної архітектури та побуту у Львові імені Климентія Шептицького на вул. Чернеча Гора, 1</t>
  </si>
  <si>
    <t>Реалізація інших заходів щодо соціально-економічного розвитку територій</t>
  </si>
  <si>
    <t>Нерозподілені видатки</t>
  </si>
  <si>
    <t>1817310</t>
  </si>
  <si>
    <t xml:space="preserve">Капітальний ремонт приміщень першого поверху у СЗШ № 65 на вул. Роксоляни, 35 </t>
  </si>
  <si>
    <t>Капітальний ремонт спортивного залу СЗШ № 17 на вул. А. Мельника, 1/3 (в т. ч. виготовлення ПКД та проведення експертизи проекту)</t>
  </si>
  <si>
    <t>Капітальний ремонт спортзалу у СЗШ № 99 на вул. Творчій, 1</t>
  </si>
  <si>
    <t>Капітальний ремонт вентиляційної системи Львівського фізико-математичного ліцею на вул. В. Караджича, 29</t>
  </si>
  <si>
    <t>Ремонтно-реставраційні роботи спортивного залу СЗШ № 55 на вул. С. Бандери, 91</t>
  </si>
  <si>
    <t>4300000</t>
  </si>
  <si>
    <t>Личаківська районна адміністрація</t>
  </si>
  <si>
    <t>4310000</t>
  </si>
  <si>
    <t>4310160</t>
  </si>
  <si>
    <t>Ремонтно-реставраційні роботи частини даху будівлі Львівської правничої гімназії на вул. М. Леонтовича, 2 у м. Львові</t>
  </si>
  <si>
    <t>0610</t>
  </si>
  <si>
    <t>0210160</t>
  </si>
  <si>
    <t>Керівництво і управління у сфері забезпечення діяльності виконавчих органів Львівської міської ради</t>
  </si>
  <si>
    <t>Капітальний ремонт дворика Першого українського театру для дітей та юнацтва на вул. Академіка В. Гнатюка, 11</t>
  </si>
  <si>
    <t>Капітальний ремонт дворика Першого українського театру для дітей та юнацтва на вул. Академіка В. Гнатюка, 12</t>
  </si>
  <si>
    <t>Капітальний ремонт Першого українського театру для дітей та юнацтва на вул. Академіка В. Гнатюка, 12</t>
  </si>
  <si>
    <t>Капітальний ремонт Першого українського театру для дітей та юнацтва на вул. Академіка В. Гнатюка, 11</t>
  </si>
  <si>
    <t>4200000</t>
  </si>
  <si>
    <t>Залізнична районна адміністрація</t>
  </si>
  <si>
    <t>4210000</t>
  </si>
  <si>
    <t>Капітальний ремонт тротуарів з влаштуванням велодоріжки на вул. Сяйво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</si>
  <si>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</si>
  <si>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Виготовлення ПКД та будівництво дитячого майданчика за адресою м. Львів, вул. Під Голоском, 22</t>
  </si>
  <si>
    <t xml:space="preserve">Затверджено </t>
  </si>
  <si>
    <t>ухвалою міської ради</t>
  </si>
  <si>
    <t>Секретар ради</t>
  </si>
  <si>
    <t>А. Забарило</t>
  </si>
  <si>
    <t>3700000</t>
  </si>
  <si>
    <t>Управління фінансів</t>
  </si>
  <si>
    <t>3710000</t>
  </si>
  <si>
    <t>3719800</t>
  </si>
  <si>
    <r>
      <rPr>
        <sz val="12"/>
        <color rgb="FFFF0000"/>
        <rFont val="Svoboda"/>
        <charset val="204"/>
      </rPr>
      <t>Капітальний ремонт електромережі від щитової № 6</t>
    </r>
    <r>
      <rPr>
        <sz val="12"/>
        <rFont val="Svoboda"/>
        <charset val="204"/>
      </rPr>
      <t xml:space="preserve"> з заміною силових кабелів комунального некомерційного
підприємства "Клінічна лікарня швидкої медичної допомоги м. Львова" на вул. І. Миколайчука, 9</t>
    </r>
  </si>
  <si>
    <t>0100000</t>
  </si>
  <si>
    <t>Управління "Секретаріат ради"</t>
  </si>
  <si>
    <t>0110000</t>
  </si>
  <si>
    <t>0110160</t>
  </si>
  <si>
    <t>Керівництво і управління у сфері забезпечення діяльності депутатського корпусу Львівської міської ради</t>
  </si>
  <si>
    <t>Член редакційної комісії</t>
  </si>
  <si>
    <t>ГФ</t>
  </si>
  <si>
    <t>ШЗ</t>
  </si>
  <si>
    <t>СЛ</t>
  </si>
  <si>
    <t>УО</t>
  </si>
  <si>
    <t>НМЦО</t>
  </si>
  <si>
    <t>0610160</t>
  </si>
  <si>
    <t>КЕКВ</t>
  </si>
  <si>
    <t>Розпорядник</t>
  </si>
  <si>
    <t>0599999</t>
  </si>
  <si>
    <t>0611162</t>
  </si>
  <si>
    <t>0611170</t>
  </si>
  <si>
    <t>ЛУПГ</t>
  </si>
  <si>
    <t>0611021</t>
  </si>
  <si>
    <t>березень</t>
  </si>
  <si>
    <t>квітень</t>
  </si>
  <si>
    <t>травень</t>
  </si>
  <si>
    <t>червень</t>
  </si>
  <si>
    <t>липень</t>
  </si>
  <si>
    <t>серпень</t>
  </si>
  <si>
    <t>жовтень</t>
  </si>
  <si>
    <t>вересень</t>
  </si>
  <si>
    <t>листопад</t>
  </si>
  <si>
    <t>грудень</t>
  </si>
  <si>
    <t>Керівництво і управління у сфері освіти</t>
  </si>
  <si>
    <t>Придбання обладнання і предметів довгострокового користування</t>
  </si>
  <si>
    <t>Капітальний ремонт внутрішнього протипожежного водопроводу у ЗДО № 5 на вул. Таджицькій, 21</t>
  </si>
  <si>
    <t>Капітальний ремонт приміщень 2-го поверху колишньої сільської ради у с. Лисиничі під створення групи ДНЗ короткочасного перебування</t>
  </si>
  <si>
    <t>Придбання обладнання і предметів довгострокового користування для закладів дошкільної освіти</t>
  </si>
  <si>
    <t>Влаштування пожежної сигналізації у ДНЗ № 42 та ЗДО № 188 на вул. Сміливих, 26 у м. Львові (в т. ч. виготовлення ПКД та проходження експертизи)</t>
  </si>
  <si>
    <t>Капітальний ремонт приміщення з метою відновлення ДНЗ № 97 на вул. Дністерській, 25</t>
  </si>
  <si>
    <t>Капітальний ремонт приміщень з метою відновлення ДНЗ на вул. Зубрівській, 9</t>
  </si>
  <si>
    <t>Капітальний ремонт ДНЗ № 96 на вул. Клепарівській, 31 у м. Львові</t>
  </si>
  <si>
    <t>Капітальний ремонт ДНЗ № 111 на вул. І. Виговського, 1-А у м. Львів</t>
  </si>
  <si>
    <t>Капітальний ремонт конструктивних елементів, водопостачання та водовідведення будівлі ЗДО № 92 на вул. Карпатській, 12</t>
  </si>
  <si>
    <t>Капітальний ремонт будівлі закладу дошкільної освіти ясла-садок № 156 на вул. М. Горького, 2-А у м. Винники (комплексна термомодернізація) Коригування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</si>
  <si>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</si>
  <si>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</si>
  <si>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Капітальний ремонт спортивного майданчика у ліцеї № 2 ЛМР на вул. Володимира Великого, 55-А у м. Львові</t>
  </si>
  <si>
    <t>Капітальний ремонт спортивного майданчика в СЗШ № 36 на вул. Володимира Великого, 55-Б</t>
  </si>
  <si>
    <t>Капітальний ремонт спортивного майданчика у ліцеї № 45 Львівської міської ради на вул. Науковій, 25</t>
  </si>
  <si>
    <t>Капітальний ремонт стадіону у ліцеї № 2 ЛМР на вул. Володимира Великого, 55-А та СЗШ № 36 на вул. Володимира Великого, 55-Б (в т. ч. виготовлення ПКД та проведення експертизи проекту)</t>
  </si>
  <si>
    <t>Капітальний ремонт стадіону СЗШ № 98 на вул. К. Трильовського, 12</t>
  </si>
  <si>
    <t>Капітальний ремонт приміщень СЗШ № 20 на вул. К. Скидана, 18 (в т. ч. виготовлення ПКД та проведення експертизи проекту)</t>
  </si>
  <si>
    <t>Встановлення вентиляції в укритті у будівлі Львівської середньої загальноосвітньої школи І-ІІІ ступенів № 44 ім. Т. Г. Шевченка за адресою вул. Я. Пстрака, 1 у м. Львові (капітальний ремонт)</t>
  </si>
  <si>
    <t>Капітальний ремонт харчоблоку СЗШ І-ІІІ ст. № 74 у смт. Рудно на вул. І. Огієнка, 9</t>
  </si>
  <si>
    <t>Капітальний ремонт харчоблоку Дублянського опорного ліцею імені Героя України Анатолія Жаловаги Львівської міської ради на вул. Т. Шевченка, 21 у м. Дубляни</t>
  </si>
  <si>
    <t>Капітальний ремонт спортивного майданчика із влаштуванням вуличних тренажерів у ліцеї "Львівський" на вул. Лисинецькій, 3</t>
  </si>
  <si>
    <t>Капітальний ремонт спортивного майданчика у ліцеї № 70 Львівської міської ради на вул. Дорога Кривчицька, 1</t>
  </si>
  <si>
    <t>Капітальний ремонт спортивного майданчика для ЛЗШ І-ІІІ ступенів № 74 ЛМР ЛО смт Рудне на вул. І. Огієнка, 9</t>
  </si>
  <si>
    <t>Капітальний ремонт спортивного майданчика у ПШ "Арніка" Львівської міської ради на вул. В. Комарова, 12</t>
  </si>
  <si>
    <t>Капітальний ремонт спортивного майданчика ЛУГГ на вул. Олени Степанівни, 13 у м. Львові</t>
  </si>
  <si>
    <t>Капітальний ремонт спортивного майданчика у гімназії "Престиж" на вул. Ветеранів, 11</t>
  </si>
  <si>
    <t>Капітальний ремонт спортивного майданчика ліцею № 38 на вул. Порічковій, 4-А</t>
  </si>
  <si>
    <t>Капітальний ремонт стадіону СЗШ № 23 на вул. Варшавській, 126</t>
  </si>
  <si>
    <t>Капітальний ремонт стадіону у Львівській загальноосвітній школі І-ІІІ ст. № 43 на вул. Т. Масарика, 9 у м. Львові</t>
  </si>
  <si>
    <t>Капітальний ремонт спортивного майданчика ліцею "Гроно" Львівської міської ради на вул. Вигоди, 27</t>
  </si>
  <si>
    <t>Капітальний ремонт частини даху у Грядівській гімназії Львівської міської ради с. Гряда, вул. Т. Шевченка, 40</t>
  </si>
  <si>
    <t>Придбання обладнання і предметів довгострокового користування для закладів загальної середньої освіти</t>
  </si>
  <si>
    <t>Капітальний ремонт харчоблоку з облаштуванням лінії роздачі у ліцеї "Гроно" Львівської міської ради на вул. Вигоди, 27 (в т. ч. виготовлення ПКД та проведення експертизи проекту)</t>
  </si>
  <si>
    <t>Капітальний ремонт харчоблоку у СЗШ № 100 на вул. І. Величковського, 58 у м. Львові</t>
  </si>
  <si>
    <t>Капітальний ремонт харчоблоку ліцею № 81 ім. П. Сагайдачного Львівської міської ради на вул. Гетьмана І. Мазепи, 1-А</t>
  </si>
  <si>
    <t xml:space="preserve">Система пожежної сигналізації, системи оповіщення людей про пожежу та управління евакуацією людей на об'єкті: Середня загальноосвітня школа № 73 за адресою: м. Львів, вул. Дністерська, 5 </t>
  </si>
  <si>
    <t>Влаштування пожежної сигналізації у ліцеї № 46 ім. В. Чорновола ЛМР на вул. Науковій, 90 (в т. ч. виготовлення ПКД та проходження експертизи)</t>
  </si>
  <si>
    <t>Капітальний ремонт системи пожежної сигналізації та оповіщення людей про пожежу у СЗШ № 60 на вул. Полтави, 32 (в т. ч. виготовлення ПКД та проведення експертизи проекту)</t>
  </si>
  <si>
    <t>Проведення невідкладних аварійно-відновлювальних робіт з виведення з аварійного стану окремих конструктивних елементів вбудованого приміщення "1" та "2" СЗШ № 86 за адресою: м. Львів, вул. Фр. Скорини, 34</t>
  </si>
  <si>
    <t>Капітальний ремонт системи опалення СЗШ № 34 на вул. Замкненій, 8 (в т. ч. виготовлення ПКД та проведення експертизи проекту)</t>
  </si>
  <si>
    <t>Капітальний ремонт системи опалення в ліцеї "Сихівський" на вул. Г. Хоткевича, 48 (в т. ч. виготовлення ПКД та проведення експертизи проекту)</t>
  </si>
  <si>
    <t>Капітальний ремонт системи опалення у ліцеї № 17 ЛМР на вул. А. Мельника, 1/3 (в т. ч. виготовлення ПКД та проходження експертизи)</t>
  </si>
  <si>
    <t>Капітальний ремонт системи опалення СЗШ № 48 на вул. І. Рубчака, 8 (в т. ч. виготовлення ПКД та проведення експертизи проекту)</t>
  </si>
  <si>
    <t>Капітальний ремонт басейну ліцею ім. І. Пулюя на вул. І. Пулюя, 16 у м. Львові</t>
  </si>
  <si>
    <t>Капітальний ремонт басейну у СЗШ № 72 на вул. Зубрівській, 1</t>
  </si>
  <si>
    <t>Капітальний ремонт території СЗШ № 53 на просп. В. Чорновола, 6 та СЗШ № 87 на вул. Замарстинівській, 11</t>
  </si>
  <si>
    <t>Капітальний ремонт території СЗШ № 48 на вул. І. Рубчака, 8 у м. Львові</t>
  </si>
  <si>
    <t>Капітальний ремонт території із облаштуванням сучасного освітнього простору для початкової школи "Малюк" на вул. Володимира Великого, 41-А у м. Львові</t>
  </si>
  <si>
    <t>Капітальний ремонт огорожі ліцею "Галицький" на вул. Замковій, 4</t>
  </si>
  <si>
    <t>Капітальний ремонт території у ліцеї № 2 ЛМР на вул. Володимира Великого, 55-А та СЗШ № 36 на вул. Володимира Великого, 55-Б</t>
  </si>
  <si>
    <t>Капітальний ремонт зовнішнього електроосвітлення стадіону ліцею № 70 Львівської міської ради на вул. Дорога Кривчицька, 1</t>
  </si>
  <si>
    <t>Капітальний ремонт приміщень СЗШ № 60 на вул. Сигнівці, 1 (в т. ч. виготовлення ПКД та проведення експертизи проекту)</t>
  </si>
  <si>
    <t>Капітальний ремонт будівлі СЗШ № 78 на вул. Замарстинівській, 132</t>
  </si>
  <si>
    <t>Капітальний ремонт будівлі СЗШ № 33 на вул. Т. Шевченка, 34</t>
  </si>
  <si>
    <t>Капітальний ремонт фасаду ПШ № 53 на просп. В. Чорновола, 6</t>
  </si>
  <si>
    <t>Капітальний ремонт території з облаштування спортивного простору на території СЗШ № 30 на вул. Гетьмана І. Мазепи, 31</t>
  </si>
  <si>
    <t>Капітальний ремонт будівлі опорного закладу "Дублянська загальноосвітня школа I-III ст. ім. Героя України Анатолія Жаловаги" на вул. Т. Шевченка, 21 у м. Дубляни</t>
  </si>
  <si>
    <t>Капітальний ремонт будівлі ЛУГГ на вул. Олени Степанівни, 13</t>
  </si>
  <si>
    <t>Капітальний ремонт гідроізоляції фундаменту та дренажу будівлі ПШ "Світанок" на вул. С. Петлюри, 43-А (в т. ч. виготовлення ПКД та проведення експертизи проекту)</t>
  </si>
  <si>
    <t>Капітальний ремонт із заміною вікон у Львівській загальноосвітній школі I-III ст. № 43 на вул. Т. Масарика, 9 у м. Львові</t>
  </si>
  <si>
    <t xml:space="preserve">Електропостачання будівлі школи, СЗШ № 72 за адресою: м. Львів, вул. Зубрівська, 1 (капітальний ремонт)
</t>
  </si>
  <si>
    <t>Електропостачання будівлі ліцей № 8 ЛМР на вул. Підвальній, 2</t>
  </si>
  <si>
    <t>Капітальний ремонт території з влаштуванням системи водовідведення у СЗШ № 23 на вул. Варшавській, 126</t>
  </si>
  <si>
    <t>Капітальний ремонт спортивного залу СЗШ № 13 на вул. М. Драгана, 7</t>
  </si>
  <si>
    <t>0611070</t>
  </si>
  <si>
    <t>1070</t>
  </si>
  <si>
    <t xml:space="preserve">  0960 </t>
  </si>
  <si>
    <t>Надання позашкільної освіти закладами позашкільної освіти, заходи із позашкільної роботи з дітьми</t>
  </si>
  <si>
    <t>Капітальний ремонт приміщень на вул. Т. Окуневського, 1</t>
  </si>
  <si>
    <t>Влаштування автоматичної системи пожежогасіння в приміщенні концертного залу із ремонтом внутрішнього протипожежного водопроводу ЦТДЮГ за адресою: м. Львів вул. А. Вахнянина, 29 (капітальний ремонт)</t>
  </si>
  <si>
    <t>Ремонтно-реставраційні роботи з метою відновлення функціонування дошкільного навчального закладу на вул. Сяйво, 16 у м. Львові</t>
  </si>
  <si>
    <t>Реконструкція системи опалення ДПЗОВ "Старт" у с. Коростів Сколівського району Львівської області</t>
  </si>
  <si>
    <t>Реконструкція системи опалення з ліквідацією пічного опалення ЗДО № 29 на вул. П. Чайковського, 22</t>
  </si>
  <si>
    <t>Реконструкція системи опалення з ліквідацією пічного опалення ЗДО № 3 на вул. Т. Копистинського, 14</t>
  </si>
  <si>
    <t>Ремонтно-реставраційні роботи даху в ЛСЗШ східних мов та бойових мистецтв "Будокан" на вул. В. Шухевича, 2-4 у м. Львові</t>
  </si>
  <si>
    <t>Ремонтно-реставраційні роботи харчоблоку ЛСЗШ східних мов та східних бойових мистецтв "Будокан" з поглибленим вивченням іноземних мов на вул. В. Шухевича, 2</t>
  </si>
  <si>
    <t>Реконструкція з розширенням існуючої школи № 41 на вул. А. Макаренка, 19 в смт Брюховичі</t>
  </si>
  <si>
    <t>Реконструкція з добудовою гімназії "Провесінь" ЛМР на вул. Тракт Глинянський, 151-Б</t>
  </si>
  <si>
    <t>Ремонтно-реставраційні роботи фасадів НВК "ШКТ-ЛТЛ" на вул. Таманській, 11</t>
  </si>
  <si>
    <t>Будівництво спортивного залу у СЗШ № 47 на вул. Галицькій, 54 у м. Винники</t>
  </si>
  <si>
    <t>Будівництво Львівською середньою загальноосвітньою школою І-ІІІ ступенів № 7 Львівської міської ради спортзалу на вул. Б. Хмельницького, 132 у м. Львові</t>
  </si>
  <si>
    <t>Реконструкція Класичною гімназією при Львівському національному університеті імені Івана Франка спортивного залу на вул. Пороховій, 3 у м. Львові</t>
  </si>
  <si>
    <t>Ремонтно-реставраційні роботи санвузлів у Львівській академічній гімназії на вул. С. Бандери, 14 у м. Львові</t>
  </si>
  <si>
    <t>Ремонтно-реставраційні роботи даху ліцею № 6 на вул. Зеленій, 22</t>
  </si>
  <si>
    <t>0444</t>
  </si>
  <si>
    <t>Реконструкція систем газопостачання ЗДО № 23 на вул. Вернигори, 7</t>
  </si>
  <si>
    <t>Капітальний ремонт із заміною вікон у ЗДО (ясла-садок) компенсуючого типу № 31 ЛМР Львівської області на вул. П. Панча, 16</t>
  </si>
  <si>
    <t>Капітальний ремонт фасаду котельні Д/У № 156 на вул. М. Горького, 2-А у м. Винники</t>
  </si>
  <si>
    <t>Капітальний ремонт приміщень ЗДО (ясла-садок) компенсуючого типу "Веселка" ЛМР на вул.Китайській,6-А</t>
  </si>
  <si>
    <t>Капітальний ремонт електромережі у ДНЗ на вул. Д. Чижевського, 43</t>
  </si>
  <si>
    <t>Капітальний ремонт дитячих майданчиків в ЗДО № 32, вул. М. Коцюбинського, 21-А</t>
  </si>
  <si>
    <t>Капітальний ремонт майданчика для дітей в ЗДО № 25 на вул. Листопадового Чину, 26</t>
  </si>
  <si>
    <t>Капітальний ремонт із заміною вікон на енергозберігаючі у НВК "Школа-садок "Софія" м. Львова, вул. Героїв Крут, 27</t>
  </si>
  <si>
    <t>Капітальний ремонт басейну у ЗШ "Первоцвіт" на вул. А. Манастирського, 9</t>
  </si>
  <si>
    <t>Придбання обладнання і предметів довготривалого користування для Дублянського опорного ліцею ім. Героя України Анатолія Жаловаги ,вул. Т. Шевченка, 21 у м. Дубляни</t>
  </si>
  <si>
    <t>Проведення невідкладних аварійно-відновлювальних робіт із виведення з аварійного стану окремих конструкційних елементів будівлі ліцею № 70 на вул. Дорога Кривчицька</t>
  </si>
  <si>
    <t>Капітальний ремонт системи опалення в ліцеї "Сихівський" на вул. І. Хоткевича, 48 (в т. ч. виготовлення ПКД та проведення експертизи проекту)</t>
  </si>
  <si>
    <t>Капітальний ремонт системи пожежної сигналізації та оповіщення людей про пожежу у Львівській українській гуманітарній гімназії ім. О. Степанів на вул. О. Степанівни, 13</t>
  </si>
  <si>
    <t>Капітальний ремонт системи пожежної сигналізації та оповіщення людей про пожежу у СЗШ № 22 ім. Василя Стефаника на вул. Хімічній, 7 (в т. ч. виготовлення ПКД та проведення експертизи проекту)</t>
  </si>
  <si>
    <t>Капітальний ремонт системи пожежної сигналізації та оповіщення людей про пожежу  ліцею № 38 Львівської міської ради на вул. Порічковій, 4-А (в т. ч. виготовлення ПКД та проведення експертизи проекту)</t>
  </si>
  <si>
    <t>Капітальний ремонт з встановленням пожежної сигналізації СЗШ № 30 на вул. Гетьмана І. Мазепи, 31</t>
  </si>
  <si>
    <t>Капітальний ремонт системи пожежної сигналізації та оповіщення людей про пожежу у СЗШ № 41 на вул. Незалежності України, 27 у смт Брюховичі (в т. ч. виготовлення ПКД та проведення експертизи проекту)</t>
  </si>
  <si>
    <t>Влаштування системи пожежної сигналізації, системи оповіщення про пожежу та управління евакуюванням людей у Початковій школі № 53 ЛМР за адресою: м. Львів, просп. В. Чорновола, 6 (капітальний ремонт)</t>
  </si>
  <si>
    <t>Капітальний ремонт даху у СЗШ № 100 на вул. І. Величковського, 58 у м. Львові</t>
  </si>
  <si>
    <t>Капітальний ремонт даху у СЗШ № 100 на вул. І. Величковського, 14-А у м. Львові</t>
  </si>
  <si>
    <t>Капітальний ремонт харчоблоку ЛЗШ І-ІІІ ст. № 82 на вул. П. Шафарика, 13 (в т. ч. виготовлення ПКД та проведення експертизи проекту)</t>
  </si>
  <si>
    <t>Капітальний ремонт приміщень (класів із металопластиковими перегородками та класів ІІ поверху СЗШ № І-ІІІ ст. № 29 на вул. В. Сухомлинського, 6 у м. Винники</t>
  </si>
  <si>
    <t>Капітальний ремонт території з улаштуванням вуличних тренажерів у ЗОШ I-III ст. в с. Підбірці</t>
  </si>
  <si>
    <t>Капітальний ремонт території СЗШ № 63 на вул. Личаківській, 177</t>
  </si>
  <si>
    <t>Капітальний ремонт благоустрою території НВК ш-г "Шептицьких" на вул. Г. Хоткевича, 16</t>
  </si>
  <si>
    <t>Капітальний ремонт вестибюлю із заміною внутрішніх дверей та облаштуванням інтерактивно-креативного простору у ліцеї "Гроно" ЛМР на вул. Вигоди, 27</t>
  </si>
  <si>
    <t>Капітальний ремонт блоків вхідних дверей з облаштуванням сходової площадки та пандусу для забезпечення доступності у ліцеї "Гроно" ЛМР на вул. Вигоди, 27</t>
  </si>
  <si>
    <t>Капітальний ремонт огорожі СЗШ № 68 ЛМР на вул. Дозвільній, 3 у м. Львові</t>
  </si>
  <si>
    <t>Капітальний ремонт приміщення коридорів ліцею № 15 Львівської міської ради на вул. Є. Патона, 7</t>
  </si>
  <si>
    <t>Капітальний ремонт із заміною вікон у ліцеї №15 ЛМР на вул. Є. Патона, 7</t>
  </si>
  <si>
    <t>Капітальний ремонт огорожі у Львівській загальноосвітній школі І-ІІІ ступенів № 74 Львівської міської ради Львівської області на вул. І. Огієнка, 9 у смт Рудне</t>
  </si>
  <si>
    <t>Капітальний ремонт спортзалу у СЗШ № 1 на вул. К. Трильовського, 17</t>
  </si>
  <si>
    <t>Капітальний ремонт майданчика ліцею № 2 ЛМР на вул. Науковій, 24-А</t>
  </si>
  <si>
    <t>Капітальний ремонт спортивного майданчика у Львівському фізико-математичному ліцеї при ЛНУ ім. І. Франка, на вул. В. Караджича, 29</t>
  </si>
  <si>
    <t>Капітальний ремонт спортивного майданчика у Львівському економічному ліцеї на вул. М. Хвильового, 35</t>
  </si>
  <si>
    <t>Капітальний ремонт спортивного майданчика у СЗШ № 20 на вул. К. Скидана, 18</t>
  </si>
  <si>
    <t>Капітальний ремонт спортивного майданчика ліцею № 94 Львівської міської ради на вул. Брюховицькій, 99</t>
  </si>
  <si>
    <t>Проведення невідкладних аварійно-відновлювальних робіт з виведення з аварійного стану окремих конструкційних елементів даху у ЦДЮТ Залізничного району на вул. Замкненій, 9</t>
  </si>
  <si>
    <t>Проведення невідкладних аварійно-відновлювальних робіт з виведення із аварійного стану окремих конструкційних елементів даху Центру дитячої та юнацької творчості Залізничного району на вул. Чернівецькій, 4 у м. Львові</t>
  </si>
  <si>
    <t>Капітальний ремонт горища будівлі ЦДЮТ Залізничного району на вул. Є. Олесницького, 2</t>
  </si>
  <si>
    <t>Капітальний ремонт будівлі ЦДЮТ Залізничного району на вул. Замкненій, 9</t>
  </si>
  <si>
    <t>Реконструкція внутрішньої території фізико-математичного ліцею на вул. В. Караджича, 29 у м. Львові із влаштуванням літнього віртуального класу</t>
  </si>
  <si>
    <t>Обсяги капітальних вкладень бюджету у розрізі інвестиційних проєктів за об’єктами у 2023 році</t>
  </si>
  <si>
    <t xml:space="preserve">Видатки, які передбачені у 2023 році на об'єкти, щодо яких вносяться зміни </t>
  </si>
  <si>
    <t>січень</t>
  </si>
  <si>
    <t>лютий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</si>
</sst>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₴_-;\-* #,##0.00\ _₴_-;_-* &quot;-&quot;??\ _₴_-;_-@_-"/>
    <numFmt numFmtId="165" formatCode="_-* #,##0.00_₴_-;\-* #,##0.00_₴_-;_-* &quot;-&quot;??_₴_-;_-@_-"/>
    <numFmt numFmtId="166" formatCode="_-* #,##0.00\ &quot;грн.&quot;_-;\-* #,##0.00\ &quot;грн.&quot;_-;_-* &quot;-&quot;??\ &quot;грн.&quot;_-;_-@_-"/>
    <numFmt numFmtId="167" formatCode="_-* #,##0.00\ _г_р_н_._-;\-* #,##0.00\ _г_р_н_._-;_-* &quot;-&quot;??\ _г_р_н_._-;_-@_-"/>
    <numFmt numFmtId="168" formatCode="_-* #,##0.00_р_._-;\-* #,##0.00_р_._-;_-* &quot;-&quot;??_р_._-;_-@_-"/>
    <numFmt numFmtId="169" formatCode="#,##0.0"/>
    <numFmt numFmtId="170" formatCode="_-* #,##0.00\ _₽_-;\-* #,##0.00\ _₽_-;_-* &quot;-&quot;??\ _₽_-;_-@_-"/>
  </numFmts>
  <fonts count="61">
    <font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Svoboda"/>
      <family val="2"/>
    </font>
    <font>
      <b/>
      <sz val="18"/>
      <name val="Svoboda"/>
      <family val="2"/>
    </font>
    <font>
      <b/>
      <sz val="11"/>
      <name val="Svoboda"/>
      <family val="2"/>
    </font>
    <font>
      <sz val="11"/>
      <name val="Svoboda"/>
      <family val="2"/>
    </font>
    <font>
      <sz val="12"/>
      <name val="Svoboda"/>
      <family val="2"/>
    </font>
    <font>
      <b/>
      <sz val="12"/>
      <name val="Svoboda"/>
      <charset val="204"/>
    </font>
    <font>
      <b/>
      <sz val="12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6"/>
      <name val="Svoboda"/>
      <family val="2"/>
    </font>
    <font>
      <b/>
      <sz val="16"/>
      <name val="Svoboda"/>
      <family val="2"/>
    </font>
    <font>
      <sz val="20"/>
      <name val="Svoboda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Courier New"/>
      <family val="3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name val="Helv"/>
      <charset val="204"/>
    </font>
    <font>
      <sz val="12"/>
      <name val="Svoboda"/>
      <charset val="204"/>
    </font>
    <font>
      <sz val="14"/>
      <name val="Arial"/>
      <family val="2"/>
      <charset val="204"/>
    </font>
    <font>
      <sz val="10"/>
      <name val="Arial Narrow"/>
      <family val="2"/>
    </font>
    <font>
      <sz val="11"/>
      <color rgb="FF000000"/>
      <name val="Calibri"/>
      <family val="2"/>
      <charset val="204"/>
    </font>
    <font>
      <sz val="10"/>
      <color indexed="8"/>
      <name val="Arial Cyr"/>
      <family val="2"/>
      <charset val="204"/>
    </font>
    <font>
      <sz val="12"/>
      <color rgb="FFFF0000"/>
      <name val="Arial"/>
      <family val="2"/>
      <charset val="204"/>
    </font>
    <font>
      <sz val="10"/>
      <color indexed="8"/>
      <name val="Arial"/>
      <family val="2"/>
      <charset val="204"/>
    </font>
    <font>
      <b/>
      <strike/>
      <sz val="12"/>
      <name val="Agency FB"/>
      <family val="2"/>
    </font>
    <font>
      <sz val="12"/>
      <color rgb="FFFF0000"/>
      <name val="Svoboda"/>
      <family val="2"/>
    </font>
    <font>
      <sz val="12"/>
      <color rgb="FFFF0000"/>
      <name val="Svoboda"/>
      <charset val="204"/>
    </font>
    <font>
      <b/>
      <i/>
      <sz val="10"/>
      <name val="Svoboda"/>
      <family val="2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b/>
      <i/>
      <sz val="13"/>
      <name val="Arial"/>
      <family val="2"/>
      <charset val="204"/>
    </font>
    <font>
      <i/>
      <sz val="13"/>
      <name val="Arial"/>
      <family val="2"/>
      <charset val="204"/>
    </font>
    <font>
      <sz val="13"/>
      <name val="Svoboda"/>
      <family val="2"/>
    </font>
    <font>
      <b/>
      <sz val="10"/>
      <name val="Svoboda"/>
      <family val="2"/>
      <charset val="204"/>
    </font>
    <font>
      <sz val="13"/>
      <color theme="1"/>
      <name val="Svoboda"/>
      <family val="2"/>
    </font>
    <font>
      <sz val="13"/>
      <name val="Svoboda"/>
      <charset val="204"/>
    </font>
    <font>
      <sz val="12"/>
      <color theme="1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14">
    <xf numFmtId="0" fontId="0" fillId="0" borderId="0"/>
    <xf numFmtId="0" fontId="12" fillId="0" borderId="0"/>
    <xf numFmtId="0" fontId="13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6" applyNumberFormat="0" applyAlignment="0" applyProtection="0"/>
    <xf numFmtId="0" fontId="20" fillId="20" borderId="6" applyNumberFormat="0" applyAlignment="0" applyProtection="0"/>
    <xf numFmtId="0" fontId="21" fillId="21" borderId="7" applyNumberFormat="0" applyAlignment="0" applyProtection="0"/>
    <xf numFmtId="0" fontId="22" fillId="0" borderId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6" applyNumberFormat="0" applyAlignment="0" applyProtection="0"/>
    <xf numFmtId="0" fontId="28" fillId="7" borderId="6" applyNumberFormat="0" applyAlignment="0" applyProtection="0"/>
    <xf numFmtId="0" fontId="29" fillId="0" borderId="11" applyNumberFormat="0" applyFill="0" applyAlignment="0" applyProtection="0"/>
    <xf numFmtId="0" fontId="30" fillId="22" borderId="0" applyNumberFormat="0" applyBorder="0" applyAlignment="0" applyProtection="0"/>
    <xf numFmtId="0" fontId="13" fillId="0" borderId="0"/>
    <xf numFmtId="0" fontId="31" fillId="23" borderId="12" applyNumberFormat="0" applyFont="0" applyAlignment="0" applyProtection="0"/>
    <xf numFmtId="0" fontId="31" fillId="23" borderId="12" applyNumberFormat="0" applyFont="0" applyAlignment="0" applyProtection="0"/>
    <xf numFmtId="0" fontId="32" fillId="20" borderId="13" applyNumberFormat="0" applyAlignment="0" applyProtection="0"/>
    <xf numFmtId="0" fontId="32" fillId="20" borderId="13" applyNumberFormat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13" fillId="0" borderId="0"/>
    <xf numFmtId="0" fontId="3" fillId="0" borderId="0"/>
    <xf numFmtId="0" fontId="2" fillId="0" borderId="0"/>
    <xf numFmtId="0" fontId="13" fillId="0" borderId="0"/>
    <xf numFmtId="0" fontId="37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" fillId="0" borderId="0"/>
    <xf numFmtId="0" fontId="3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2" fillId="0" borderId="0"/>
    <xf numFmtId="0" fontId="3" fillId="0" borderId="0"/>
    <xf numFmtId="0" fontId="13" fillId="0" borderId="0"/>
    <xf numFmtId="0" fontId="22" fillId="0" borderId="0"/>
    <xf numFmtId="0" fontId="13" fillId="0" borderId="0"/>
    <xf numFmtId="0" fontId="3" fillId="0" borderId="0"/>
    <xf numFmtId="0" fontId="31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39" fillId="0" borderId="0"/>
    <xf numFmtId="0" fontId="31" fillId="0" borderId="0"/>
    <xf numFmtId="0" fontId="2" fillId="0" borderId="0"/>
    <xf numFmtId="0" fontId="37" fillId="0" borderId="0"/>
    <xf numFmtId="0" fontId="31" fillId="0" borderId="0"/>
    <xf numFmtId="0" fontId="31" fillId="0" borderId="0"/>
    <xf numFmtId="0" fontId="31" fillId="0" borderId="0"/>
    <xf numFmtId="0" fontId="12" fillId="0" borderId="0"/>
    <xf numFmtId="0" fontId="13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0" fillId="0" borderId="0"/>
    <xf numFmtId="167" fontId="13" fillId="0" borderId="0" applyFont="0" applyFill="0" applyBorder="0" applyAlignment="0" applyProtection="0"/>
    <xf numFmtId="165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2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2" fillId="20" borderId="13" applyNumberFormat="0" applyAlignment="0" applyProtection="0"/>
    <xf numFmtId="0" fontId="20" fillId="20" borderId="6" applyNumberFormat="0" applyAlignment="0" applyProtection="0"/>
    <xf numFmtId="0" fontId="34" fillId="0" borderId="14" applyNumberFormat="0" applyFill="0" applyAlignment="0" applyProtection="0"/>
    <xf numFmtId="0" fontId="30" fillId="22" borderId="0" applyNumberFormat="0" applyBorder="0" applyAlignment="0" applyProtection="0"/>
    <xf numFmtId="0" fontId="1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3" borderId="12" applyNumberFormat="0" applyFont="0" applyAlignment="0" applyProtection="0"/>
    <xf numFmtId="0" fontId="12" fillId="0" borderId="0"/>
    <xf numFmtId="0" fontId="1" fillId="0" borderId="0"/>
    <xf numFmtId="0" fontId="1" fillId="0" borderId="0"/>
    <xf numFmtId="0" fontId="12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12" fillId="0" borderId="0"/>
    <xf numFmtId="0" fontId="3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4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44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47" fillId="0" borderId="0">
      <alignment vertical="top"/>
    </xf>
    <xf numFmtId="0" fontId="12" fillId="0" borderId="0"/>
  </cellStyleXfs>
  <cellXfs count="263">
    <xf numFmtId="0" fontId="0" fillId="0" borderId="0" xfId="0"/>
    <xf numFmtId="4" fontId="4" fillId="0" borderId="2" xfId="0" applyNumberFormat="1" applyFont="1" applyBorder="1" applyAlignment="1">
      <alignment horizontal="center" vertical="top" wrapText="1"/>
    </xf>
    <xf numFmtId="49" fontId="41" fillId="0" borderId="2" xfId="0" applyNumberFormat="1" applyFont="1" applyBorder="1" applyAlignment="1">
      <alignment horizontal="center" vertical="top"/>
    </xf>
    <xf numFmtId="0" fontId="41" fillId="0" borderId="2" xfId="0" applyFont="1" applyBorder="1" applyAlignment="1">
      <alignment vertical="top" wrapText="1"/>
    </xf>
    <xf numFmtId="4" fontId="41" fillId="0" borderId="2" xfId="0" applyNumberFormat="1" applyFont="1" applyBorder="1" applyAlignment="1">
      <alignment horizontal="center" vertical="top" wrapText="1"/>
    </xf>
    <xf numFmtId="0" fontId="41" fillId="0" borderId="2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top" wrapText="1"/>
    </xf>
    <xf numFmtId="49" fontId="4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4" fontId="11" fillId="0" borderId="2" xfId="0" applyNumberFormat="1" applyFont="1" applyBorder="1" applyAlignment="1">
      <alignment horizontal="center" vertical="top" wrapText="1"/>
    </xf>
    <xf numFmtId="4" fontId="10" fillId="0" borderId="2" xfId="0" applyNumberFormat="1" applyFont="1" applyBorder="1" applyAlignment="1">
      <alignment horizontal="center" vertical="top" wrapText="1"/>
    </xf>
    <xf numFmtId="0" fontId="9" fillId="0" borderId="0" xfId="0" applyFont="1"/>
    <xf numFmtId="0" fontId="5" fillId="0" borderId="0" xfId="0" applyFont="1"/>
    <xf numFmtId="0" fontId="14" fillId="0" borderId="0" xfId="0" applyFont="1" applyAlignment="1">
      <alignment horizontal="left"/>
    </xf>
    <xf numFmtId="49" fontId="15" fillId="0" borderId="0" xfId="0" applyNumberFormat="1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4" fillId="0" borderId="0" xfId="0" applyFont="1" applyAlignment="1">
      <alignment wrapText="1"/>
    </xf>
    <xf numFmtId="4" fontId="14" fillId="0" borderId="0" xfId="0" applyNumberFormat="1" applyFont="1" applyAlignment="1">
      <alignment horizontal="left"/>
    </xf>
    <xf numFmtId="0" fontId="9" fillId="0" borderId="2" xfId="275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/>
    <xf numFmtId="0" fontId="8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4" fillId="0" borderId="0" xfId="0" applyFont="1"/>
    <xf numFmtId="0" fontId="42" fillId="0" borderId="0" xfId="0" applyFont="1" applyAlignment="1">
      <alignment vertical="top"/>
    </xf>
    <xf numFmtId="0" fontId="42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42" fillId="0" borderId="0" xfId="0" applyFont="1"/>
    <xf numFmtId="0" fontId="7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4" fontId="8" fillId="0" borderId="0" xfId="0" applyNumberFormat="1" applyFont="1" applyAlignment="1">
      <alignment horizontal="center" vertical="top"/>
    </xf>
    <xf numFmtId="4" fontId="7" fillId="0" borderId="0" xfId="0" applyNumberFormat="1" applyFont="1" applyAlignment="1">
      <alignment horizontal="center" vertical="top"/>
    </xf>
    <xf numFmtId="4" fontId="8" fillId="0" borderId="2" xfId="0" applyNumberFormat="1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/>
    </xf>
    <xf numFmtId="49" fontId="41" fillId="0" borderId="5" xfId="0" applyNumberFormat="1" applyFont="1" applyBorder="1" applyAlignment="1">
      <alignment horizontal="center" vertical="top" wrapText="1"/>
    </xf>
    <xf numFmtId="49" fontId="9" fillId="0" borderId="2" xfId="275" applyNumberFormat="1" applyFont="1" applyBorder="1" applyAlignment="1">
      <alignment horizontal="center" vertical="top" wrapText="1"/>
    </xf>
    <xf numFmtId="49" fontId="10" fillId="0" borderId="5" xfId="0" applyNumberFormat="1" applyFont="1" applyBorder="1" applyAlignment="1">
      <alignment horizontal="center" vertical="top"/>
    </xf>
    <xf numFmtId="4" fontId="41" fillId="0" borderId="15" xfId="0" applyNumberFormat="1" applyFont="1" applyBorder="1" applyAlignment="1">
      <alignment horizontal="center" vertical="top" wrapText="1"/>
    </xf>
    <xf numFmtId="4" fontId="9" fillId="0" borderId="0" xfId="0" applyNumberFormat="1" applyFont="1"/>
    <xf numFmtId="0" fontId="9" fillId="0" borderId="0" xfId="0" applyFont="1" applyAlignment="1">
      <alignment wrapText="1"/>
    </xf>
    <xf numFmtId="49" fontId="9" fillId="0" borderId="2" xfId="0" applyNumberFormat="1" applyFont="1" applyBorder="1" applyAlignment="1">
      <alignment horizontal="center" vertical="top" wrapText="1"/>
    </xf>
    <xf numFmtId="4" fontId="4" fillId="0" borderId="2" xfId="312" applyNumberFormat="1" applyFont="1" applyBorder="1" applyAlignment="1">
      <alignment horizontal="center" vertical="top"/>
    </xf>
    <xf numFmtId="4" fontId="4" fillId="0" borderId="2" xfId="312" applyNumberFormat="1" applyFont="1" applyBorder="1" applyAlignment="1">
      <alignment horizontal="center" vertical="top" wrapText="1"/>
    </xf>
    <xf numFmtId="4" fontId="4" fillId="0" borderId="2" xfId="63" applyNumberFormat="1" applyFont="1" applyBorder="1" applyAlignment="1">
      <alignment horizontal="center" vertical="top" wrapText="1"/>
    </xf>
    <xf numFmtId="49" fontId="41" fillId="0" borderId="5" xfId="0" applyNumberFormat="1" applyFont="1" applyBorder="1" applyAlignment="1">
      <alignment horizontal="center" vertical="top"/>
    </xf>
    <xf numFmtId="0" fontId="41" fillId="0" borderId="5" xfId="0" applyFont="1" applyBorder="1" applyAlignment="1">
      <alignment vertical="top" wrapText="1"/>
    </xf>
    <xf numFmtId="4" fontId="46" fillId="0" borderId="2" xfId="0" applyNumberFormat="1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49" fontId="9" fillId="0" borderId="2" xfId="2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4" fontId="10" fillId="0" borderId="0" xfId="0" applyNumberFormat="1" applyFont="1" applyAlignment="1">
      <alignment horizontal="center" vertical="top" wrapText="1"/>
    </xf>
    <xf numFmtId="4" fontId="5" fillId="0" borderId="0" xfId="0" applyNumberFormat="1" applyFont="1" applyAlignment="1">
      <alignment vertical="top"/>
    </xf>
    <xf numFmtId="4" fontId="8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top"/>
    </xf>
    <xf numFmtId="4" fontId="14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4" fontId="14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center" vertical="center"/>
    </xf>
    <xf numFmtId="4" fontId="8" fillId="0" borderId="0" xfId="0" applyNumberFormat="1" applyFont="1" applyAlignment="1">
      <alignment vertical="top"/>
    </xf>
    <xf numFmtId="0" fontId="5" fillId="0" borderId="0" xfId="0" applyFont="1" applyAlignment="1">
      <alignment vertical="top"/>
    </xf>
    <xf numFmtId="0" fontId="16" fillId="0" borderId="0" xfId="0" applyFont="1"/>
    <xf numFmtId="0" fontId="48" fillId="0" borderId="2" xfId="0" applyFont="1" applyBorder="1" applyAlignment="1">
      <alignment horizontal="left" vertical="top" wrapText="1"/>
    </xf>
    <xf numFmtId="0" fontId="41" fillId="0" borderId="2" xfId="0" applyFont="1" applyBorder="1" applyAlignment="1">
      <alignment horizontal="center" vertical="top" wrapText="1"/>
    </xf>
    <xf numFmtId="49" fontId="10" fillId="24" borderId="2" xfId="0" applyNumberFormat="1" applyFont="1" applyFill="1" applyBorder="1" applyAlignment="1">
      <alignment horizontal="center" vertical="top"/>
    </xf>
    <xf numFmtId="0" fontId="10" fillId="24" borderId="2" xfId="0" applyFont="1" applyFill="1" applyBorder="1" applyAlignment="1">
      <alignment horizontal="center" vertical="top" wrapText="1"/>
    </xf>
    <xf numFmtId="0" fontId="41" fillId="24" borderId="2" xfId="0" applyFont="1" applyFill="1" applyBorder="1" applyAlignment="1">
      <alignment horizontal="left" vertical="top" wrapText="1"/>
    </xf>
    <xf numFmtId="4" fontId="11" fillId="24" borderId="2" xfId="0" applyNumberFormat="1" applyFont="1" applyFill="1" applyBorder="1" applyAlignment="1">
      <alignment horizontal="center" vertical="top" wrapText="1"/>
    </xf>
    <xf numFmtId="0" fontId="10" fillId="24" borderId="2" xfId="0" applyFont="1" applyFill="1" applyBorder="1" applyAlignment="1">
      <alignment horizontal="left" vertical="top" wrapText="1"/>
    </xf>
    <xf numFmtId="4" fontId="4" fillId="24" borderId="2" xfId="0" applyNumberFormat="1" applyFont="1" applyFill="1" applyBorder="1" applyAlignment="1">
      <alignment horizontal="center" vertical="top" wrapText="1"/>
    </xf>
    <xf numFmtId="49" fontId="41" fillId="24" borderId="2" xfId="0" applyNumberFormat="1" applyFont="1" applyFill="1" applyBorder="1" applyAlignment="1">
      <alignment horizontal="center" vertical="top" wrapText="1"/>
    </xf>
    <xf numFmtId="49" fontId="9" fillId="24" borderId="2" xfId="275" applyNumberFormat="1" applyFont="1" applyFill="1" applyBorder="1" applyAlignment="1">
      <alignment horizontal="center" vertical="top" wrapText="1"/>
    </xf>
    <xf numFmtId="0" fontId="9" fillId="24" borderId="2" xfId="275" applyFont="1" applyFill="1" applyBorder="1" applyAlignment="1">
      <alignment horizontal="left" vertical="top" wrapText="1"/>
    </xf>
    <xf numFmtId="0" fontId="9" fillId="24" borderId="0" xfId="0" applyFont="1" applyFill="1" applyAlignment="1">
      <alignment wrapText="1"/>
    </xf>
    <xf numFmtId="0" fontId="9" fillId="24" borderId="0" xfId="0" applyFont="1" applyFill="1"/>
    <xf numFmtId="4" fontId="41" fillId="24" borderId="2" xfId="0" applyNumberFormat="1" applyFont="1" applyFill="1" applyBorder="1" applyAlignment="1">
      <alignment horizontal="center" vertical="top" wrapText="1"/>
    </xf>
    <xf numFmtId="49" fontId="41" fillId="24" borderId="2" xfId="0" applyNumberFormat="1" applyFont="1" applyFill="1" applyBorder="1" applyAlignment="1">
      <alignment horizontal="center" vertical="top"/>
    </xf>
    <xf numFmtId="49" fontId="4" fillId="0" borderId="16" xfId="0" applyNumberFormat="1" applyFont="1" applyBorder="1" applyAlignment="1">
      <alignment horizontal="center" vertical="top"/>
    </xf>
    <xf numFmtId="0" fontId="4" fillId="0" borderId="17" xfId="0" applyFont="1" applyBorder="1" applyAlignment="1">
      <alignment vertical="top" wrapText="1"/>
    </xf>
    <xf numFmtId="4" fontId="9" fillId="0" borderId="2" xfId="0" applyNumberFormat="1" applyFont="1" applyBorder="1" applyAlignment="1">
      <alignment horizontal="center" vertical="top" wrapText="1"/>
    </xf>
    <xf numFmtId="49" fontId="9" fillId="24" borderId="2" xfId="0" applyNumberFormat="1" applyFont="1" applyFill="1" applyBorder="1" applyAlignment="1">
      <alignment horizontal="center" vertical="top" wrapText="1"/>
    </xf>
    <xf numFmtId="0" fontId="9" fillId="24" borderId="2" xfId="0" applyFont="1" applyFill="1" applyBorder="1" applyAlignment="1">
      <alignment horizontal="left" vertical="top" wrapText="1"/>
    </xf>
    <xf numFmtId="0" fontId="5" fillId="24" borderId="0" xfId="0" applyFont="1" applyFill="1"/>
    <xf numFmtId="49" fontId="11" fillId="24" borderId="2" xfId="0" applyNumberFormat="1" applyFont="1" applyFill="1" applyBorder="1" applyAlignment="1">
      <alignment horizontal="center" vertical="top"/>
    </xf>
    <xf numFmtId="0" fontId="11" fillId="24" borderId="2" xfId="0" applyFont="1" applyFill="1" applyBorder="1" applyAlignment="1">
      <alignment horizontal="center" vertical="top" wrapText="1"/>
    </xf>
    <xf numFmtId="0" fontId="4" fillId="24" borderId="2" xfId="0" applyFont="1" applyFill="1" applyBorder="1" applyAlignment="1">
      <alignment horizontal="center" vertical="top" wrapText="1"/>
    </xf>
    <xf numFmtId="4" fontId="10" fillId="24" borderId="2" xfId="0" applyNumberFormat="1" applyFont="1" applyFill="1" applyBorder="1" applyAlignment="1">
      <alignment horizontal="center" vertical="top" wrapText="1"/>
    </xf>
    <xf numFmtId="4" fontId="9" fillId="24" borderId="2" xfId="0" applyNumberFormat="1" applyFont="1" applyFill="1" applyBorder="1" applyAlignment="1">
      <alignment horizontal="center" vertical="top" wrapText="1"/>
    </xf>
    <xf numFmtId="0" fontId="41" fillId="24" borderId="2" xfId="0" applyFont="1" applyFill="1" applyBorder="1" applyAlignment="1">
      <alignment vertical="top" wrapText="1"/>
    </xf>
    <xf numFmtId="0" fontId="49" fillId="24" borderId="2" xfId="0" applyFont="1" applyFill="1" applyBorder="1" applyAlignment="1">
      <alignment horizontal="left" vertical="top" wrapText="1"/>
    </xf>
    <xf numFmtId="49" fontId="50" fillId="24" borderId="2" xfId="0" applyNumberFormat="1" applyFont="1" applyFill="1" applyBorder="1" applyAlignment="1">
      <alignment horizontal="center" vertical="top"/>
    </xf>
    <xf numFmtId="0" fontId="50" fillId="24" borderId="2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4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5" fillId="0" borderId="2" xfId="0" applyNumberFormat="1" applyFont="1" applyBorder="1" applyAlignment="1">
      <alignment horizontal="center" vertical="top"/>
    </xf>
    <xf numFmtId="4" fontId="5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5" fillId="27" borderId="0" xfId="0" applyFont="1" applyFill="1" applyAlignment="1">
      <alignment horizontal="center" vertical="top"/>
    </xf>
    <xf numFmtId="0" fontId="5" fillId="24" borderId="0" xfId="0" applyFont="1" applyFill="1" applyAlignment="1">
      <alignment horizontal="center" vertical="top"/>
    </xf>
    <xf numFmtId="0" fontId="5" fillId="26" borderId="0" xfId="0" applyFont="1" applyFill="1" applyAlignment="1">
      <alignment horizontal="center" vertical="top"/>
    </xf>
    <xf numFmtId="0" fontId="51" fillId="24" borderId="0" xfId="0" applyFont="1" applyFill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center" vertical="top"/>
    </xf>
    <xf numFmtId="0" fontId="6" fillId="0" borderId="0" xfId="0" applyFont="1" applyAlignment="1">
      <alignment vertical="top"/>
    </xf>
    <xf numFmtId="0" fontId="5" fillId="0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4" fontId="11" fillId="0" borderId="2" xfId="0" applyNumberFormat="1" applyFont="1" applyFill="1" applyBorder="1" applyAlignment="1">
      <alignment horizontal="center" vertical="top" wrapText="1"/>
    </xf>
    <xf numFmtId="0" fontId="52" fillId="0" borderId="2" xfId="0" applyFont="1" applyBorder="1" applyAlignment="1">
      <alignment horizontal="left" vertical="top" wrapText="1"/>
    </xf>
    <xf numFmtId="4" fontId="52" fillId="0" borderId="2" xfId="0" applyNumberFormat="1" applyFont="1" applyBorder="1" applyAlignment="1">
      <alignment horizontal="center" vertical="top" wrapText="1"/>
    </xf>
    <xf numFmtId="0" fontId="52" fillId="24" borderId="2" xfId="0" applyFont="1" applyFill="1" applyBorder="1" applyAlignment="1">
      <alignment horizontal="left" vertical="top" wrapText="1"/>
    </xf>
    <xf numFmtId="0" fontId="52" fillId="0" borderId="0" xfId="0" applyFont="1" applyFill="1" applyAlignment="1">
      <alignment horizontal="center" vertical="top"/>
    </xf>
    <xf numFmtId="0" fontId="53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52" fillId="0" borderId="0" xfId="0" applyFont="1" applyFill="1" applyAlignment="1">
      <alignment horizontal="left" vertical="top" wrapText="1"/>
    </xf>
    <xf numFmtId="4" fontId="52" fillId="0" borderId="0" xfId="0" applyNumberFormat="1" applyFont="1" applyFill="1" applyAlignment="1">
      <alignment horizontal="center" vertical="top"/>
    </xf>
    <xf numFmtId="4" fontId="53" fillId="0" borderId="0" xfId="0" applyNumberFormat="1" applyFont="1" applyFill="1" applyAlignment="1">
      <alignment horizontal="center" vertical="top"/>
    </xf>
    <xf numFmtId="0" fontId="52" fillId="0" borderId="2" xfId="0" applyFont="1" applyFill="1" applyBorder="1" applyAlignment="1">
      <alignment horizontal="center" vertical="top"/>
    </xf>
    <xf numFmtId="0" fontId="52" fillId="0" borderId="2" xfId="0" applyFont="1" applyFill="1" applyBorder="1" applyAlignment="1">
      <alignment horizontal="center" vertical="top" wrapText="1"/>
    </xf>
    <xf numFmtId="0" fontId="52" fillId="0" borderId="2" xfId="0" applyFont="1" applyFill="1" applyBorder="1" applyAlignment="1">
      <alignment horizontal="left" vertical="top" wrapText="1"/>
    </xf>
    <xf numFmtId="4" fontId="52" fillId="0" borderId="2" xfId="0" applyNumberFormat="1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center" vertical="top"/>
    </xf>
    <xf numFmtId="49" fontId="53" fillId="0" borderId="2" xfId="0" applyNumberFormat="1" applyFont="1" applyFill="1" applyBorder="1" applyAlignment="1">
      <alignment horizontal="center" vertical="top"/>
    </xf>
    <xf numFmtId="0" fontId="53" fillId="0" borderId="2" xfId="0" applyFont="1" applyFill="1" applyBorder="1" applyAlignment="1">
      <alignment horizontal="center" vertical="top" wrapText="1"/>
    </xf>
    <xf numFmtId="0" fontId="53" fillId="0" borderId="2" xfId="0" applyFont="1" applyFill="1" applyBorder="1" applyAlignment="1">
      <alignment horizontal="left" vertical="top" wrapText="1"/>
    </xf>
    <xf numFmtId="4" fontId="53" fillId="0" borderId="2" xfId="0" applyNumberFormat="1" applyFont="1" applyFill="1" applyBorder="1" applyAlignment="1">
      <alignment horizontal="center" vertical="top" wrapText="1"/>
    </xf>
    <xf numFmtId="0" fontId="52" fillId="0" borderId="2" xfId="0" applyFont="1" applyBorder="1" applyAlignment="1">
      <alignment horizontal="center" vertical="top"/>
    </xf>
    <xf numFmtId="4" fontId="52" fillId="0" borderId="2" xfId="0" applyNumberFormat="1" applyFont="1" applyFill="1" applyBorder="1" applyAlignment="1">
      <alignment horizontal="center" vertical="top"/>
    </xf>
    <xf numFmtId="4" fontId="53" fillId="0" borderId="2" xfId="0" applyNumberFormat="1" applyFont="1" applyBorder="1" applyAlignment="1">
      <alignment horizontal="center" vertical="top" wrapText="1"/>
    </xf>
    <xf numFmtId="4" fontId="53" fillId="0" borderId="3" xfId="0" applyNumberFormat="1" applyFont="1" applyBorder="1" applyAlignment="1">
      <alignment horizontal="center" vertical="top" wrapText="1"/>
    </xf>
    <xf numFmtId="4" fontId="52" fillId="0" borderId="2" xfId="0" applyNumberFormat="1" applyFont="1" applyBorder="1" applyAlignment="1">
      <alignment horizontal="center" vertical="top"/>
    </xf>
    <xf numFmtId="0" fontId="53" fillId="0" borderId="2" xfId="0" applyFont="1" applyBorder="1" applyAlignment="1">
      <alignment horizontal="center" vertical="top" wrapText="1"/>
    </xf>
    <xf numFmtId="0" fontId="54" fillId="27" borderId="2" xfId="0" applyFont="1" applyFill="1" applyBorder="1" applyAlignment="1">
      <alignment horizontal="center" vertical="top" wrapText="1"/>
    </xf>
    <xf numFmtId="0" fontId="53" fillId="27" borderId="2" xfId="0" applyFont="1" applyFill="1" applyBorder="1" applyAlignment="1">
      <alignment horizontal="center" vertical="top"/>
    </xf>
    <xf numFmtId="0" fontId="54" fillId="27" borderId="2" xfId="0" applyFont="1" applyFill="1" applyBorder="1" applyAlignment="1">
      <alignment horizontal="center" vertical="top"/>
    </xf>
    <xf numFmtId="0" fontId="52" fillId="27" borderId="2" xfId="0" applyFont="1" applyFill="1" applyBorder="1" applyAlignment="1">
      <alignment horizontal="left" vertical="top" wrapText="1"/>
    </xf>
    <xf numFmtId="4" fontId="53" fillId="27" borderId="2" xfId="0" applyNumberFormat="1" applyFont="1" applyFill="1" applyBorder="1" applyAlignment="1">
      <alignment horizontal="center" vertical="top" wrapText="1"/>
    </xf>
    <xf numFmtId="0" fontId="54" fillId="24" borderId="2" xfId="0" applyFont="1" applyFill="1" applyBorder="1" applyAlignment="1">
      <alignment horizontal="center" vertical="top" wrapText="1"/>
    </xf>
    <xf numFmtId="0" fontId="55" fillId="24" borderId="2" xfId="0" applyFont="1" applyFill="1" applyBorder="1" applyAlignment="1">
      <alignment horizontal="center" vertical="top" wrapText="1"/>
    </xf>
    <xf numFmtId="4" fontId="53" fillId="24" borderId="2" xfId="0" applyNumberFormat="1" applyFont="1" applyFill="1" applyBorder="1" applyAlignment="1">
      <alignment horizontal="center" vertical="top"/>
    </xf>
    <xf numFmtId="4" fontId="53" fillId="24" borderId="3" xfId="0" applyNumberFormat="1" applyFont="1" applyFill="1" applyBorder="1" applyAlignment="1">
      <alignment horizontal="center" vertical="top"/>
    </xf>
    <xf numFmtId="0" fontId="54" fillId="26" borderId="2" xfId="0" applyFont="1" applyFill="1" applyBorder="1" applyAlignment="1">
      <alignment horizontal="center" vertical="top" wrapText="1"/>
    </xf>
    <xf numFmtId="0" fontId="55" fillId="26" borderId="2" xfId="0" applyFont="1" applyFill="1" applyBorder="1" applyAlignment="1">
      <alignment horizontal="center" vertical="top" wrapText="1"/>
    </xf>
    <xf numFmtId="0" fontId="52" fillId="26" borderId="2" xfId="0" applyFont="1" applyFill="1" applyBorder="1" applyAlignment="1">
      <alignment horizontal="left" vertical="top" wrapText="1"/>
    </xf>
    <xf numFmtId="4" fontId="53" fillId="26" borderId="2" xfId="0" applyNumberFormat="1" applyFont="1" applyFill="1" applyBorder="1" applyAlignment="1">
      <alignment horizontal="center" vertical="top" wrapText="1"/>
    </xf>
    <xf numFmtId="4" fontId="53" fillId="26" borderId="3" xfId="0" applyNumberFormat="1" applyFont="1" applyFill="1" applyBorder="1" applyAlignment="1">
      <alignment horizontal="center" vertical="top" wrapText="1"/>
    </xf>
    <xf numFmtId="0" fontId="55" fillId="24" borderId="2" xfId="0" applyFont="1" applyFill="1" applyBorder="1" applyAlignment="1">
      <alignment horizontal="center" vertical="top"/>
    </xf>
    <xf numFmtId="0" fontId="55" fillId="26" borderId="2" xfId="0" applyFont="1" applyFill="1" applyBorder="1" applyAlignment="1">
      <alignment horizontal="center" vertical="top"/>
    </xf>
    <xf numFmtId="0" fontId="55" fillId="24" borderId="2" xfId="275" applyFont="1" applyFill="1" applyBorder="1" applyAlignment="1">
      <alignment horizontal="center" vertical="top" wrapText="1"/>
    </xf>
    <xf numFmtId="0" fontId="55" fillId="26" borderId="2" xfId="275" applyFont="1" applyFill="1" applyBorder="1" applyAlignment="1">
      <alignment horizontal="center" vertical="top" wrapText="1"/>
    </xf>
    <xf numFmtId="49" fontId="55" fillId="24" borderId="2" xfId="275" applyNumberFormat="1" applyFont="1" applyFill="1" applyBorder="1" applyAlignment="1">
      <alignment horizontal="center" vertical="top" wrapText="1"/>
    </xf>
    <xf numFmtId="49" fontId="55" fillId="26" borderId="2" xfId="275" applyNumberFormat="1" applyFont="1" applyFill="1" applyBorder="1" applyAlignment="1">
      <alignment horizontal="center" vertical="top" wrapText="1"/>
    </xf>
    <xf numFmtId="0" fontId="52" fillId="24" borderId="2" xfId="275" applyFont="1" applyFill="1" applyBorder="1" applyAlignment="1">
      <alignment horizontal="center" vertical="top" wrapText="1"/>
    </xf>
    <xf numFmtId="0" fontId="52" fillId="26" borderId="2" xfId="275" applyFont="1" applyFill="1" applyBorder="1" applyAlignment="1">
      <alignment horizontal="center" vertical="top" wrapText="1"/>
    </xf>
    <xf numFmtId="49" fontId="52" fillId="24" borderId="2" xfId="275" applyNumberFormat="1" applyFont="1" applyFill="1" applyBorder="1" applyAlignment="1">
      <alignment horizontal="center" vertical="top" wrapText="1"/>
    </xf>
    <xf numFmtId="49" fontId="52" fillId="26" borderId="2" xfId="275" applyNumberFormat="1" applyFont="1" applyFill="1" applyBorder="1" applyAlignment="1">
      <alignment horizontal="center" vertical="top" wrapText="1"/>
    </xf>
    <xf numFmtId="4" fontId="53" fillId="26" borderId="2" xfId="0" applyNumberFormat="1" applyFont="1" applyFill="1" applyBorder="1" applyAlignment="1">
      <alignment horizontal="center" vertical="top"/>
    </xf>
    <xf numFmtId="0" fontId="54" fillId="0" borderId="2" xfId="0" applyFont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 wrapText="1"/>
    </xf>
    <xf numFmtId="0" fontId="52" fillId="27" borderId="2" xfId="0" applyFont="1" applyFill="1" applyBorder="1" applyAlignment="1">
      <alignment horizontal="center" vertical="top"/>
    </xf>
    <xf numFmtId="0" fontId="52" fillId="24" borderId="2" xfId="0" applyFont="1" applyFill="1" applyBorder="1" applyAlignment="1">
      <alignment horizontal="center" vertical="top"/>
    </xf>
    <xf numFmtId="0" fontId="54" fillId="25" borderId="2" xfId="0" applyFont="1" applyFill="1" applyBorder="1" applyAlignment="1">
      <alignment horizontal="center" vertical="top" wrapText="1"/>
    </xf>
    <xf numFmtId="4" fontId="53" fillId="26" borderId="3" xfId="0" applyNumberFormat="1" applyFont="1" applyFill="1" applyBorder="1" applyAlignment="1">
      <alignment horizontal="center" vertical="top"/>
    </xf>
    <xf numFmtId="0" fontId="52" fillId="26" borderId="2" xfId="0" applyFont="1" applyFill="1" applyBorder="1" applyAlignment="1">
      <alignment horizontal="center" vertical="top"/>
    </xf>
    <xf numFmtId="0" fontId="52" fillId="0" borderId="2" xfId="0" applyFont="1" applyBorder="1" applyAlignment="1">
      <alignment horizontal="center" vertical="top" wrapText="1"/>
    </xf>
    <xf numFmtId="4" fontId="52" fillId="0" borderId="3" xfId="0" applyNumberFormat="1" applyFont="1" applyBorder="1" applyAlignment="1">
      <alignment horizontal="center" vertical="top"/>
    </xf>
    <xf numFmtId="0" fontId="52" fillId="0" borderId="2" xfId="275" applyFont="1" applyBorder="1" applyAlignment="1">
      <alignment horizontal="center" vertical="top" wrapText="1"/>
    </xf>
    <xf numFmtId="0" fontId="54" fillId="26" borderId="2" xfId="0" applyFont="1" applyFill="1" applyBorder="1" applyAlignment="1">
      <alignment horizontal="center" vertical="top"/>
    </xf>
    <xf numFmtId="0" fontId="54" fillId="24" borderId="2" xfId="0" applyFont="1" applyFill="1" applyBorder="1" applyAlignment="1">
      <alignment horizontal="center" vertical="top"/>
    </xf>
    <xf numFmtId="0" fontId="53" fillId="24" borderId="2" xfId="275" applyFont="1" applyFill="1" applyBorder="1" applyAlignment="1">
      <alignment horizontal="center" vertical="top" wrapText="1"/>
    </xf>
    <xf numFmtId="4" fontId="54" fillId="24" borderId="2" xfId="0" applyNumberFormat="1" applyFont="1" applyFill="1" applyBorder="1" applyAlignment="1">
      <alignment horizontal="center" vertical="top"/>
    </xf>
    <xf numFmtId="4" fontId="54" fillId="24" borderId="3" xfId="0" applyNumberFormat="1" applyFont="1" applyFill="1" applyBorder="1" applyAlignment="1">
      <alignment horizontal="center" vertical="top"/>
    </xf>
    <xf numFmtId="4" fontId="52" fillId="26" borderId="2" xfId="0" applyNumberFormat="1" applyFont="1" applyFill="1" applyBorder="1" applyAlignment="1">
      <alignment horizontal="center" vertical="top"/>
    </xf>
    <xf numFmtId="4" fontId="52" fillId="26" borderId="3" xfId="0" applyNumberFormat="1" applyFont="1" applyFill="1" applyBorder="1" applyAlignment="1">
      <alignment horizontal="center" vertical="top"/>
    </xf>
    <xf numFmtId="0" fontId="52" fillId="24" borderId="2" xfId="0" applyFont="1" applyFill="1" applyBorder="1" applyAlignment="1">
      <alignment horizontal="center" vertical="top" wrapText="1"/>
    </xf>
    <xf numFmtId="0" fontId="54" fillId="24" borderId="2" xfId="275" applyFont="1" applyFill="1" applyBorder="1" applyAlignment="1">
      <alignment horizontal="center" vertical="top" wrapText="1"/>
    </xf>
    <xf numFmtId="0" fontId="54" fillId="24" borderId="2" xfId="0" applyFont="1" applyFill="1" applyBorder="1" applyAlignment="1">
      <alignment horizontal="left" vertical="top" wrapText="1"/>
    </xf>
    <xf numFmtId="49" fontId="54" fillId="24" borderId="2" xfId="275" applyNumberFormat="1" applyFont="1" applyFill="1" applyBorder="1" applyAlignment="1">
      <alignment horizontal="center" vertical="top" wrapText="1"/>
    </xf>
    <xf numFmtId="4" fontId="54" fillId="26" borderId="2" xfId="0" applyNumberFormat="1" applyFont="1" applyFill="1" applyBorder="1" applyAlignment="1">
      <alignment horizontal="center" vertical="top"/>
    </xf>
    <xf numFmtId="4" fontId="54" fillId="26" borderId="3" xfId="0" applyNumberFormat="1" applyFont="1" applyFill="1" applyBorder="1" applyAlignment="1">
      <alignment horizontal="center" vertical="top"/>
    </xf>
    <xf numFmtId="0" fontId="52" fillId="26" borderId="2" xfId="0" applyFont="1" applyFill="1" applyBorder="1" applyAlignment="1">
      <alignment horizontal="center" vertical="top" wrapText="1"/>
    </xf>
    <xf numFmtId="0" fontId="55" fillId="0" borderId="2" xfId="0" applyFont="1" applyBorder="1" applyAlignment="1">
      <alignment horizontal="center" vertical="top"/>
    </xf>
    <xf numFmtId="4" fontId="42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" fontId="42" fillId="0" borderId="0" xfId="0" applyNumberFormat="1" applyFont="1" applyAlignment="1">
      <alignment horizontal="center" vertical="top" wrapText="1"/>
    </xf>
    <xf numFmtId="4" fontId="52" fillId="0" borderId="3" xfId="0" applyNumberFormat="1" applyFont="1" applyFill="1" applyBorder="1" applyAlignment="1">
      <alignment horizontal="center" vertical="top"/>
    </xf>
    <xf numFmtId="4" fontId="5" fillId="0" borderId="3" xfId="0" applyNumberFormat="1" applyFont="1" applyBorder="1" applyAlignment="1">
      <alignment horizontal="center" vertical="top"/>
    </xf>
    <xf numFmtId="3" fontId="52" fillId="0" borderId="2" xfId="0" applyNumberFormat="1" applyFont="1" applyFill="1" applyBorder="1" applyAlignment="1">
      <alignment horizontal="center" vertical="top"/>
    </xf>
    <xf numFmtId="3" fontId="52" fillId="0" borderId="3" xfId="0" applyNumberFormat="1" applyFont="1" applyFill="1" applyBorder="1" applyAlignment="1">
      <alignment horizontal="center" vertical="top"/>
    </xf>
    <xf numFmtId="49" fontId="55" fillId="0" borderId="2" xfId="0" applyNumberFormat="1" applyFont="1" applyBorder="1" applyAlignment="1">
      <alignment horizontal="center" vertical="top" wrapText="1"/>
    </xf>
    <xf numFmtId="0" fontId="53" fillId="26" borderId="2" xfId="275" applyFont="1" applyFill="1" applyBorder="1" applyAlignment="1">
      <alignment horizontal="center" vertical="top" wrapText="1"/>
    </xf>
    <xf numFmtId="0" fontId="53" fillId="26" borderId="2" xfId="0" applyFont="1" applyFill="1" applyBorder="1" applyAlignment="1">
      <alignment horizontal="left" vertical="top" wrapText="1"/>
    </xf>
    <xf numFmtId="0" fontId="53" fillId="26" borderId="2" xfId="0" applyFont="1" applyFill="1" applyBorder="1" applyAlignment="1">
      <alignment horizontal="center" vertical="top"/>
    </xf>
    <xf numFmtId="0" fontId="57" fillId="26" borderId="0" xfId="0" applyFont="1" applyFill="1" applyAlignment="1">
      <alignment horizontal="center" vertical="top"/>
    </xf>
    <xf numFmtId="0" fontId="53" fillId="0" borderId="3" xfId="0" applyFont="1" applyBorder="1" applyAlignment="1">
      <alignment horizontal="center" vertical="top" wrapText="1"/>
    </xf>
    <xf numFmtId="0" fontId="53" fillId="0" borderId="4" xfId="0" applyFont="1" applyBorder="1" applyAlignment="1">
      <alignment horizontal="center" vertical="top" wrapText="1"/>
    </xf>
    <xf numFmtId="0" fontId="53" fillId="0" borderId="5" xfId="0" applyFont="1" applyBorder="1" applyAlignment="1">
      <alignment horizontal="center" vertical="top" wrapText="1"/>
    </xf>
    <xf numFmtId="4" fontId="58" fillId="0" borderId="2" xfId="0" applyNumberFormat="1" applyFont="1" applyBorder="1" applyAlignment="1">
      <alignment horizontal="center" vertical="top" wrapText="1"/>
    </xf>
    <xf numFmtId="49" fontId="52" fillId="0" borderId="2" xfId="0" applyNumberFormat="1" applyFont="1" applyBorder="1" applyAlignment="1">
      <alignment horizontal="center" vertical="top" wrapText="1"/>
    </xf>
    <xf numFmtId="0" fontId="52" fillId="0" borderId="18" xfId="0" applyFont="1" applyFill="1" applyBorder="1" applyAlignment="1">
      <alignment horizontal="center" vertical="top"/>
    </xf>
    <xf numFmtId="49" fontId="52" fillId="0" borderId="2" xfId="0" applyNumberFormat="1" applyFont="1" applyFill="1" applyBorder="1" applyAlignment="1">
      <alignment horizontal="center" vertical="top" wrapText="1"/>
    </xf>
    <xf numFmtId="0" fontId="59" fillId="0" borderId="2" xfId="0" applyFont="1" applyFill="1" applyBorder="1" applyAlignment="1">
      <alignment horizontal="left" vertical="top" wrapText="1"/>
    </xf>
    <xf numFmtId="0" fontId="56" fillId="0" borderId="2" xfId="313" applyFont="1" applyBorder="1" applyAlignment="1">
      <alignment horizontal="left" vertical="top" wrapText="1"/>
    </xf>
    <xf numFmtId="4" fontId="56" fillId="0" borderId="2" xfId="313" applyNumberFormat="1" applyFont="1" applyBorder="1" applyAlignment="1">
      <alignment horizontal="center" vertical="top" wrapText="1"/>
    </xf>
    <xf numFmtId="0" fontId="56" fillId="0" borderId="2" xfId="69" applyFont="1" applyBorder="1" applyAlignment="1">
      <alignment horizontal="left" wrapText="1"/>
    </xf>
    <xf numFmtId="0" fontId="56" fillId="0" borderId="2" xfId="69" applyFont="1" applyBorder="1" applyAlignment="1">
      <alignment horizontal="left" vertical="top" wrapText="1"/>
    </xf>
    <xf numFmtId="0" fontId="55" fillId="28" borderId="2" xfId="0" applyFont="1" applyFill="1" applyBorder="1" applyAlignment="1">
      <alignment horizontal="center" vertical="top" wrapText="1"/>
    </xf>
    <xf numFmtId="49" fontId="55" fillId="24" borderId="2" xfId="0" applyNumberFormat="1" applyFont="1" applyFill="1" applyBorder="1" applyAlignment="1">
      <alignment horizontal="center" vertical="top" wrapText="1"/>
    </xf>
    <xf numFmtId="49" fontId="55" fillId="26" borderId="2" xfId="0" applyNumberFormat="1" applyFont="1" applyFill="1" applyBorder="1" applyAlignment="1">
      <alignment horizontal="center" vertical="top" wrapText="1"/>
    </xf>
    <xf numFmtId="49" fontId="55" fillId="0" borderId="2" xfId="0" applyNumberFormat="1" applyFont="1" applyFill="1" applyBorder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4" fontId="58" fillId="0" borderId="2" xfId="0" applyNumberFormat="1" applyFont="1" applyFill="1" applyBorder="1" applyAlignment="1">
      <alignment horizontal="center" vertical="top" wrapText="1"/>
    </xf>
    <xf numFmtId="49" fontId="56" fillId="0" borderId="2" xfId="313" applyNumberFormat="1" applyFont="1" applyFill="1" applyBorder="1" applyAlignment="1">
      <alignment horizontal="center" vertical="top"/>
    </xf>
    <xf numFmtId="0" fontId="56" fillId="0" borderId="2" xfId="313" applyFont="1" applyFill="1" applyBorder="1" applyAlignment="1">
      <alignment vertical="top" wrapText="1"/>
    </xf>
    <xf numFmtId="49" fontId="56" fillId="0" borderId="2" xfId="0" applyNumberFormat="1" applyFont="1" applyFill="1" applyBorder="1" applyAlignment="1">
      <alignment horizontal="center" vertical="top" wrapText="1"/>
    </xf>
    <xf numFmtId="0" fontId="56" fillId="0" borderId="2" xfId="0" applyFont="1" applyFill="1" applyBorder="1" applyAlignment="1">
      <alignment horizontal="left" vertical="top" wrapText="1"/>
    </xf>
    <xf numFmtId="49" fontId="56" fillId="0" borderId="2" xfId="313" applyNumberFormat="1" applyFont="1" applyFill="1" applyBorder="1" applyAlignment="1">
      <alignment horizontal="center" vertical="top" wrapText="1"/>
    </xf>
    <xf numFmtId="4" fontId="52" fillId="0" borderId="2" xfId="219" applyNumberFormat="1" applyFont="1" applyFill="1" applyBorder="1" applyAlignment="1">
      <alignment horizontal="center" vertical="top" wrapText="1"/>
    </xf>
    <xf numFmtId="4" fontId="4" fillId="0" borderId="2" xfId="219" applyNumberFormat="1" applyFont="1" applyFill="1" applyBorder="1" applyAlignment="1">
      <alignment horizontal="center" vertical="center"/>
    </xf>
    <xf numFmtId="0" fontId="5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60" fillId="0" borderId="2" xfId="0" applyNumberFormat="1" applyFont="1" applyFill="1" applyBorder="1" applyAlignment="1">
      <alignment horizontal="left" vertical="top" wrapText="1"/>
    </xf>
    <xf numFmtId="0" fontId="60" fillId="0" borderId="2" xfId="0" applyFont="1" applyFill="1" applyBorder="1" applyAlignment="1">
      <alignment horizontal="left" vertical="top" wrapText="1"/>
    </xf>
    <xf numFmtId="4" fontId="60" fillId="0" borderId="2" xfId="0" applyNumberFormat="1" applyFont="1" applyFill="1" applyBorder="1" applyAlignment="1">
      <alignment horizontal="center" vertical="top" wrapText="1"/>
    </xf>
    <xf numFmtId="49" fontId="54" fillId="26" borderId="2" xfId="0" applyNumberFormat="1" applyFont="1" applyFill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/>
    </xf>
    <xf numFmtId="0" fontId="9" fillId="24" borderId="0" xfId="0" applyFont="1" applyFill="1" applyAlignment="1">
      <alignment horizontal="center" vertical="top"/>
    </xf>
    <xf numFmtId="0" fontId="4" fillId="24" borderId="2" xfId="0" applyFont="1" applyFill="1" applyBorder="1" applyAlignment="1">
      <alignment horizontal="left" vertical="top" wrapText="1"/>
    </xf>
    <xf numFmtId="4" fontId="56" fillId="24" borderId="2" xfId="313" applyNumberFormat="1" applyFont="1" applyFill="1" applyBorder="1" applyAlignment="1">
      <alignment horizontal="center" vertical="top" wrapText="1"/>
    </xf>
    <xf numFmtId="4" fontId="60" fillId="24" borderId="2" xfId="0" applyNumberFormat="1" applyFont="1" applyFill="1" applyBorder="1" applyAlignment="1">
      <alignment horizontal="center" vertical="top" wrapText="1"/>
    </xf>
    <xf numFmtId="4" fontId="52" fillId="24" borderId="2" xfId="0" applyNumberFormat="1" applyFont="1" applyFill="1" applyBorder="1" applyAlignment="1">
      <alignment horizontal="center" vertical="top" wrapText="1"/>
    </xf>
    <xf numFmtId="4" fontId="58" fillId="24" borderId="2" xfId="0" applyNumberFormat="1" applyFont="1" applyFill="1" applyBorder="1" applyAlignment="1">
      <alignment horizontal="center" vertical="top" wrapText="1"/>
    </xf>
    <xf numFmtId="4" fontId="52" fillId="24" borderId="2" xfId="0" applyNumberFormat="1" applyFont="1" applyFill="1" applyBorder="1" applyAlignment="1">
      <alignment horizontal="center" vertical="top"/>
    </xf>
    <xf numFmtId="49" fontId="60" fillId="24" borderId="2" xfId="0" applyNumberFormat="1" applyFont="1" applyFill="1" applyBorder="1" applyAlignment="1">
      <alignment horizontal="left" vertical="top" wrapText="1"/>
    </xf>
    <xf numFmtId="4" fontId="52" fillId="24" borderId="3" xfId="0" applyNumberFormat="1" applyFont="1" applyFill="1" applyBorder="1" applyAlignment="1">
      <alignment horizontal="center" vertical="top"/>
    </xf>
  </cellXfs>
  <cellStyles count="314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Акцент1" xfId="188" xr:uid="{00000000-0005-0000-0000-000006000000}"/>
    <cellStyle name="20% - Акцент2" xfId="189" xr:uid="{00000000-0005-0000-0000-000007000000}"/>
    <cellStyle name="20% - Акцент3" xfId="190" xr:uid="{00000000-0005-0000-0000-000008000000}"/>
    <cellStyle name="20% - Акцент4" xfId="191" xr:uid="{00000000-0005-0000-0000-000009000000}"/>
    <cellStyle name="20% - Акцент5" xfId="192" xr:uid="{00000000-0005-0000-0000-00000A000000}"/>
    <cellStyle name="20% - Акцент6" xfId="193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Акцент1" xfId="194" xr:uid="{00000000-0005-0000-0000-000012000000}"/>
    <cellStyle name="40% - Акцент2" xfId="195" xr:uid="{00000000-0005-0000-0000-000013000000}"/>
    <cellStyle name="40% - Акцент3" xfId="196" xr:uid="{00000000-0005-0000-0000-000014000000}"/>
    <cellStyle name="40% - Акцент4" xfId="197" xr:uid="{00000000-0005-0000-0000-000015000000}"/>
    <cellStyle name="40% - Акцент5" xfId="198" xr:uid="{00000000-0005-0000-0000-000016000000}"/>
    <cellStyle name="40% - Акцент6" xfId="199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Акцент1" xfId="200" xr:uid="{00000000-0005-0000-0000-00001E000000}"/>
    <cellStyle name="60% - Акцент2" xfId="201" xr:uid="{00000000-0005-0000-0000-00001F000000}"/>
    <cellStyle name="60% - Акцент3" xfId="202" xr:uid="{00000000-0005-0000-0000-000020000000}"/>
    <cellStyle name="60% - Акцент4" xfId="203" xr:uid="{00000000-0005-0000-0000-000021000000}"/>
    <cellStyle name="60% - Акцент5" xfId="204" xr:uid="{00000000-0005-0000-0000-000022000000}"/>
    <cellStyle name="60% - Акцент6" xfId="205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alculation 2" xfId="29" xr:uid="{00000000-0005-0000-0000-00002C000000}"/>
    <cellStyle name="Check Cell" xfId="30" xr:uid="{00000000-0005-0000-0000-00002D000000}"/>
    <cellStyle name="Excel Built-in Normal" xfId="31" xr:uid="{00000000-0005-0000-0000-00002E000000}"/>
    <cellStyle name="Explanatory Text" xfId="32" xr:uid="{00000000-0005-0000-0000-00002F000000}"/>
    <cellStyle name="Good" xfId="33" xr:uid="{00000000-0005-0000-0000-000030000000}"/>
    <cellStyle name="Heading 1" xfId="34" xr:uid="{00000000-0005-0000-0000-000031000000}"/>
    <cellStyle name="Heading 2" xfId="35" xr:uid="{00000000-0005-0000-0000-000032000000}"/>
    <cellStyle name="Heading 3" xfId="36" xr:uid="{00000000-0005-0000-0000-000033000000}"/>
    <cellStyle name="Heading 4" xfId="37" xr:uid="{00000000-0005-0000-0000-000034000000}"/>
    <cellStyle name="Input" xfId="38" xr:uid="{00000000-0005-0000-0000-000035000000}"/>
    <cellStyle name="Input 2" xfId="39" xr:uid="{00000000-0005-0000-0000-000036000000}"/>
    <cellStyle name="Linked Cell" xfId="40" xr:uid="{00000000-0005-0000-0000-000037000000}"/>
    <cellStyle name="Neutral" xfId="41" xr:uid="{00000000-0005-0000-0000-000038000000}"/>
    <cellStyle name="Normal_meresha_07" xfId="42" xr:uid="{00000000-0005-0000-0000-000039000000}"/>
    <cellStyle name="Note" xfId="43" xr:uid="{00000000-0005-0000-0000-00003A000000}"/>
    <cellStyle name="Note 2" xfId="44" xr:uid="{00000000-0005-0000-0000-00003B000000}"/>
    <cellStyle name="Output" xfId="45" xr:uid="{00000000-0005-0000-0000-00003C000000}"/>
    <cellStyle name="Output 2" xfId="46" xr:uid="{00000000-0005-0000-0000-00003D000000}"/>
    <cellStyle name="Title" xfId="47" xr:uid="{00000000-0005-0000-0000-00003E000000}"/>
    <cellStyle name="Total" xfId="48" xr:uid="{00000000-0005-0000-0000-00003F000000}"/>
    <cellStyle name="Total 2" xfId="49" xr:uid="{00000000-0005-0000-0000-000040000000}"/>
    <cellStyle name="Warning Text" xfId="50" xr:uid="{00000000-0005-0000-0000-000041000000}"/>
    <cellStyle name="Акцент1" xfId="206" xr:uid="{00000000-0005-0000-0000-000042000000}"/>
    <cellStyle name="Акцент2" xfId="207" xr:uid="{00000000-0005-0000-0000-000043000000}"/>
    <cellStyle name="Акцент3" xfId="208" xr:uid="{00000000-0005-0000-0000-000044000000}"/>
    <cellStyle name="Акцент4" xfId="209" xr:uid="{00000000-0005-0000-0000-000045000000}"/>
    <cellStyle name="Акцент5" xfId="210" xr:uid="{00000000-0005-0000-0000-000046000000}"/>
    <cellStyle name="Акцент6" xfId="211" xr:uid="{00000000-0005-0000-0000-000047000000}"/>
    <cellStyle name="Відсотковий 2" xfId="51" xr:uid="{00000000-0005-0000-0000-000048000000}"/>
    <cellStyle name="Відсотковий 2 2" xfId="223" xr:uid="{00000000-0005-0000-0000-000049000000}"/>
    <cellStyle name="Вывод" xfId="212" xr:uid="{00000000-0005-0000-0000-00004A000000}"/>
    <cellStyle name="Вычисление" xfId="213" xr:uid="{00000000-0005-0000-0000-00004B000000}"/>
    <cellStyle name="Денежный 2" xfId="52" xr:uid="{00000000-0005-0000-0000-00004C000000}"/>
    <cellStyle name="Звичайний" xfId="0" builtinId="0"/>
    <cellStyle name="Звичайний 10" xfId="53" xr:uid="{00000000-0005-0000-0000-00004E000000}"/>
    <cellStyle name="Звичайний 11" xfId="54" xr:uid="{00000000-0005-0000-0000-00004F000000}"/>
    <cellStyle name="Звичайний 12" xfId="55" xr:uid="{00000000-0005-0000-0000-000050000000}"/>
    <cellStyle name="Звичайний 13" xfId="56" xr:uid="{00000000-0005-0000-0000-000051000000}"/>
    <cellStyle name="Звичайний 14" xfId="57" xr:uid="{00000000-0005-0000-0000-000052000000}"/>
    <cellStyle name="Звичайний 15" xfId="58" xr:uid="{00000000-0005-0000-0000-000053000000}"/>
    <cellStyle name="Звичайний 16" xfId="59" xr:uid="{00000000-0005-0000-0000-000054000000}"/>
    <cellStyle name="Звичайний 17" xfId="60" xr:uid="{00000000-0005-0000-0000-000055000000}"/>
    <cellStyle name="Звичайний 18" xfId="61" xr:uid="{00000000-0005-0000-0000-000056000000}"/>
    <cellStyle name="Звичайний 19" xfId="62" xr:uid="{00000000-0005-0000-0000-000057000000}"/>
    <cellStyle name="Звичайний 2" xfId="63" xr:uid="{00000000-0005-0000-0000-000058000000}"/>
    <cellStyle name="Звичайний 2 2" xfId="64" xr:uid="{00000000-0005-0000-0000-000059000000}"/>
    <cellStyle name="Звичайний 2 3" xfId="65" xr:uid="{00000000-0005-0000-0000-00005A000000}"/>
    <cellStyle name="Звичайний 2 3 2" xfId="224" xr:uid="{00000000-0005-0000-0000-00005B000000}"/>
    <cellStyle name="Звичайний 2 4" xfId="66" xr:uid="{00000000-0005-0000-0000-00005C000000}"/>
    <cellStyle name="Звичайний 2 4 2" xfId="225" xr:uid="{00000000-0005-0000-0000-00005D000000}"/>
    <cellStyle name="Звичайний 20" xfId="67" xr:uid="{00000000-0005-0000-0000-00005E000000}"/>
    <cellStyle name="Звичайний 21" xfId="68" xr:uid="{00000000-0005-0000-0000-00005F000000}"/>
    <cellStyle name="Звичайний 21 2" xfId="219" xr:uid="{00000000-0005-0000-0000-000060000000}"/>
    <cellStyle name="Звичайний 28" xfId="313" xr:uid="{00000000-0005-0000-0000-000061000000}"/>
    <cellStyle name="Звичайний 3" xfId="69" xr:uid="{00000000-0005-0000-0000-000062000000}"/>
    <cellStyle name="Звичайний 3 2" xfId="70" xr:uid="{00000000-0005-0000-0000-000063000000}"/>
    <cellStyle name="Звичайний 3 2 2" xfId="71" xr:uid="{00000000-0005-0000-0000-000064000000}"/>
    <cellStyle name="Звичайний 3 2 2 2" xfId="226" xr:uid="{00000000-0005-0000-0000-000065000000}"/>
    <cellStyle name="Звичайний 4" xfId="72" xr:uid="{00000000-0005-0000-0000-000066000000}"/>
    <cellStyle name="Звичайний 4 2" xfId="73" xr:uid="{00000000-0005-0000-0000-000067000000}"/>
    <cellStyle name="Звичайний 4 3" xfId="74" xr:uid="{00000000-0005-0000-0000-000068000000}"/>
    <cellStyle name="Звичайний 4 3 2" xfId="227" xr:uid="{00000000-0005-0000-0000-000069000000}"/>
    <cellStyle name="Звичайний 5" xfId="75" xr:uid="{00000000-0005-0000-0000-00006A000000}"/>
    <cellStyle name="Звичайний 6" xfId="76" xr:uid="{00000000-0005-0000-0000-00006B000000}"/>
    <cellStyle name="Звичайний 7" xfId="77" xr:uid="{00000000-0005-0000-0000-00006C000000}"/>
    <cellStyle name="Звичайний 8" xfId="78" xr:uid="{00000000-0005-0000-0000-00006D000000}"/>
    <cellStyle name="Звичайний 9" xfId="79" xr:uid="{00000000-0005-0000-0000-00006E000000}"/>
    <cellStyle name="Звичайний_Додаток _ 3 зм_ни 4575" xfId="312" xr:uid="{00000000-0005-0000-0000-00006F000000}"/>
    <cellStyle name="Итог" xfId="214" xr:uid="{00000000-0005-0000-0000-000070000000}"/>
    <cellStyle name="Нейтральный" xfId="215" xr:uid="{00000000-0005-0000-0000-000071000000}"/>
    <cellStyle name="Обычный 10" xfId="80" xr:uid="{00000000-0005-0000-0000-000072000000}"/>
    <cellStyle name="Обычный 11" xfId="81" xr:uid="{00000000-0005-0000-0000-000073000000}"/>
    <cellStyle name="Обычный 11 2" xfId="82" xr:uid="{00000000-0005-0000-0000-000074000000}"/>
    <cellStyle name="Обычный 11 3" xfId="83" xr:uid="{00000000-0005-0000-0000-000075000000}"/>
    <cellStyle name="Обычный 11 3 2" xfId="228" xr:uid="{00000000-0005-0000-0000-000076000000}"/>
    <cellStyle name="Обычный 11 4" xfId="84" xr:uid="{00000000-0005-0000-0000-000077000000}"/>
    <cellStyle name="Обычный 11 4 2" xfId="85" xr:uid="{00000000-0005-0000-0000-000078000000}"/>
    <cellStyle name="Обычный 11 4 2 2" xfId="86" xr:uid="{00000000-0005-0000-0000-000079000000}"/>
    <cellStyle name="Обычный 11 4 2 2 2" xfId="229" xr:uid="{00000000-0005-0000-0000-00007A000000}"/>
    <cellStyle name="Обычный 12" xfId="87" xr:uid="{00000000-0005-0000-0000-00007B000000}"/>
    <cellStyle name="Обычный 12 2" xfId="88" xr:uid="{00000000-0005-0000-0000-00007C000000}"/>
    <cellStyle name="Обычный 12 2 2" xfId="231" xr:uid="{00000000-0005-0000-0000-00007D000000}"/>
    <cellStyle name="Обычный 12 3" xfId="89" xr:uid="{00000000-0005-0000-0000-00007E000000}"/>
    <cellStyle name="Обычный 12 3 2" xfId="90" xr:uid="{00000000-0005-0000-0000-00007F000000}"/>
    <cellStyle name="Обычный 12 3 2 2" xfId="91" xr:uid="{00000000-0005-0000-0000-000080000000}"/>
    <cellStyle name="Обычный 12 3 2 2 2" xfId="234" xr:uid="{00000000-0005-0000-0000-000081000000}"/>
    <cellStyle name="Обычный 12 3 2 3" xfId="92" xr:uid="{00000000-0005-0000-0000-000082000000}"/>
    <cellStyle name="Обычный 12 3 2 3 2" xfId="235" xr:uid="{00000000-0005-0000-0000-000083000000}"/>
    <cellStyle name="Обычный 12 3 2 4" xfId="233" xr:uid="{00000000-0005-0000-0000-000084000000}"/>
    <cellStyle name="Обычный 12 3 3" xfId="232" xr:uid="{00000000-0005-0000-0000-000085000000}"/>
    <cellStyle name="Обычный 12 4" xfId="93" xr:uid="{00000000-0005-0000-0000-000086000000}"/>
    <cellStyle name="Обычный 12 4 2" xfId="236" xr:uid="{00000000-0005-0000-0000-000087000000}"/>
    <cellStyle name="Обычный 12 5" xfId="94" xr:uid="{00000000-0005-0000-0000-000088000000}"/>
    <cellStyle name="Обычный 12 5 2" xfId="95" xr:uid="{00000000-0005-0000-0000-000089000000}"/>
    <cellStyle name="Обычный 12 5 2 2" xfId="96" xr:uid="{00000000-0005-0000-0000-00008A000000}"/>
    <cellStyle name="Обычный 12 5 2 2 2" xfId="238" xr:uid="{00000000-0005-0000-0000-00008B000000}"/>
    <cellStyle name="Обычный 12 5 2 3" xfId="97" xr:uid="{00000000-0005-0000-0000-00008C000000}"/>
    <cellStyle name="Обычный 12 5 2 3 2" xfId="239" xr:uid="{00000000-0005-0000-0000-00008D000000}"/>
    <cellStyle name="Обычный 12 5 2 4" xfId="98" xr:uid="{00000000-0005-0000-0000-00008E000000}"/>
    <cellStyle name="Обычный 12 5 2 4 2" xfId="240" xr:uid="{00000000-0005-0000-0000-00008F000000}"/>
    <cellStyle name="Обычный 12 5 2 5" xfId="99" xr:uid="{00000000-0005-0000-0000-000090000000}"/>
    <cellStyle name="Обычный 12 5 2 5 2" xfId="241" xr:uid="{00000000-0005-0000-0000-000091000000}"/>
    <cellStyle name="Обычный 12 5 2 6" xfId="237" xr:uid="{00000000-0005-0000-0000-000092000000}"/>
    <cellStyle name="Обычный 12 5 3" xfId="100" xr:uid="{00000000-0005-0000-0000-000093000000}"/>
    <cellStyle name="Обычный 12 5 3 2" xfId="101" xr:uid="{00000000-0005-0000-0000-000094000000}"/>
    <cellStyle name="Обычный 12 5 3 2 2" xfId="243" xr:uid="{00000000-0005-0000-0000-000095000000}"/>
    <cellStyle name="Обычный 12 5 3 3" xfId="102" xr:uid="{00000000-0005-0000-0000-000096000000}"/>
    <cellStyle name="Обычный 12 5 3 3 2" xfId="244" xr:uid="{00000000-0005-0000-0000-000097000000}"/>
    <cellStyle name="Обычный 12 5 3 4" xfId="103" xr:uid="{00000000-0005-0000-0000-000098000000}"/>
    <cellStyle name="Обычный 12 5 3 5" xfId="242" xr:uid="{00000000-0005-0000-0000-000099000000}"/>
    <cellStyle name="Обычный 12 5 3_Проект БР 2019" xfId="245" xr:uid="{00000000-0005-0000-0000-00009A000000}"/>
    <cellStyle name="Обычный 12 5 4" xfId="104" xr:uid="{00000000-0005-0000-0000-00009B000000}"/>
    <cellStyle name="Обычный 12 5 4 2" xfId="105" xr:uid="{00000000-0005-0000-0000-00009C000000}"/>
    <cellStyle name="Обычный 12 5 4 2 2" xfId="106" xr:uid="{00000000-0005-0000-0000-00009D000000}"/>
    <cellStyle name="Обычный 12 5 4 2 2 2" xfId="246" xr:uid="{00000000-0005-0000-0000-00009E000000}"/>
    <cellStyle name="Обычный 12 5 4 2 3" xfId="107" xr:uid="{00000000-0005-0000-0000-00009F000000}"/>
    <cellStyle name="Обычный 12 5 4 2 3 2" xfId="247" xr:uid="{00000000-0005-0000-0000-0000A0000000}"/>
    <cellStyle name="Обычный 12 5 4 2 4" xfId="108" xr:uid="{00000000-0005-0000-0000-0000A1000000}"/>
    <cellStyle name="Обычный 12 5 4 2 4 2" xfId="109" xr:uid="{00000000-0005-0000-0000-0000A2000000}"/>
    <cellStyle name="Обычный 12 5 4 3" xfId="110" xr:uid="{00000000-0005-0000-0000-0000A3000000}"/>
    <cellStyle name="Обычный 12 5 4 3 2" xfId="111" xr:uid="{00000000-0005-0000-0000-0000A4000000}"/>
    <cellStyle name="Обычный 12 5 5" xfId="112" xr:uid="{00000000-0005-0000-0000-0000A5000000}"/>
    <cellStyle name="Обычный 12 5 5 2" xfId="113" xr:uid="{00000000-0005-0000-0000-0000A6000000}"/>
    <cellStyle name="Обычный 12 5 5 2 2" xfId="114" xr:uid="{00000000-0005-0000-0000-0000A7000000}"/>
    <cellStyle name="Обычный 12 5 5 2 2 2" xfId="249" xr:uid="{00000000-0005-0000-0000-0000A8000000}"/>
    <cellStyle name="Обычный 12 5 5 2 3" xfId="115" xr:uid="{00000000-0005-0000-0000-0000A9000000}"/>
    <cellStyle name="Обычный 12 5 5 2 3 2" xfId="250" xr:uid="{00000000-0005-0000-0000-0000AA000000}"/>
    <cellStyle name="Обычный 12 5 5 2 4" xfId="116" xr:uid="{00000000-0005-0000-0000-0000AB000000}"/>
    <cellStyle name="Обычный 12 5 5 2 5" xfId="248" xr:uid="{00000000-0005-0000-0000-0000AC000000}"/>
    <cellStyle name="Обычный 12 5 5 2_Додаток правлений 15.04. 1023" xfId="117" xr:uid="{00000000-0005-0000-0000-0000AD000000}"/>
    <cellStyle name="Обычный 12 5 5 3" xfId="118" xr:uid="{00000000-0005-0000-0000-0000AE000000}"/>
    <cellStyle name="Обычный 12 5 5 3 2" xfId="119" xr:uid="{00000000-0005-0000-0000-0000AF000000}"/>
    <cellStyle name="Обычный 12 5 5 3 2 2" xfId="252" xr:uid="{00000000-0005-0000-0000-0000B0000000}"/>
    <cellStyle name="Обычный 12 5 5 3 3" xfId="120" xr:uid="{00000000-0005-0000-0000-0000B1000000}"/>
    <cellStyle name="Обычный 12 5 5 3 3 2" xfId="253" xr:uid="{00000000-0005-0000-0000-0000B2000000}"/>
    <cellStyle name="Обычный 12 5 5 3 4" xfId="121" xr:uid="{00000000-0005-0000-0000-0000B3000000}"/>
    <cellStyle name="Обычный 12 5 5 3 4 2" xfId="122" xr:uid="{00000000-0005-0000-0000-0000B4000000}"/>
    <cellStyle name="Обычный 12 5 5 3 5" xfId="251" xr:uid="{00000000-0005-0000-0000-0000B5000000}"/>
    <cellStyle name="Обычный 12 5 5 3_Проект БР 2019" xfId="254" xr:uid="{00000000-0005-0000-0000-0000B6000000}"/>
    <cellStyle name="Обычный 12 5 5 4" xfId="123" xr:uid="{00000000-0005-0000-0000-0000B7000000}"/>
    <cellStyle name="Обычный 12 5 5 4 2" xfId="124" xr:uid="{00000000-0005-0000-0000-0000B8000000}"/>
    <cellStyle name="Обычный 12 5 5 4 2 2" xfId="255" xr:uid="{00000000-0005-0000-0000-0000B9000000}"/>
    <cellStyle name="Обычный 12 5 5_бюджет розвитку ст.на 07.12.15" xfId="125" xr:uid="{00000000-0005-0000-0000-0000BA000000}"/>
    <cellStyle name="Обычный 12 5 6" xfId="126" xr:uid="{00000000-0005-0000-0000-0000BB000000}"/>
    <cellStyle name="Обычный 12 5 6 2" xfId="256" xr:uid="{00000000-0005-0000-0000-0000BC000000}"/>
    <cellStyle name="Обычный 12 5 7" xfId="127" xr:uid="{00000000-0005-0000-0000-0000BD000000}"/>
    <cellStyle name="Обычный 12 5 7 2" xfId="257" xr:uid="{00000000-0005-0000-0000-0000BE000000}"/>
    <cellStyle name="Обычный 12 5_Проект БР 2019" xfId="258" xr:uid="{00000000-0005-0000-0000-0000BF000000}"/>
    <cellStyle name="Обычный 12 6" xfId="128" xr:uid="{00000000-0005-0000-0000-0000C0000000}"/>
    <cellStyle name="Обычный 12 6 2" xfId="129" xr:uid="{00000000-0005-0000-0000-0000C1000000}"/>
    <cellStyle name="Обычный 12 6 2 2" xfId="130" xr:uid="{00000000-0005-0000-0000-0000C2000000}"/>
    <cellStyle name="Обычный 12 6 2 2 2" xfId="131" xr:uid="{00000000-0005-0000-0000-0000C3000000}"/>
    <cellStyle name="Обычный 12 6 2 2 2 2" xfId="262" xr:uid="{00000000-0005-0000-0000-0000C4000000}"/>
    <cellStyle name="Обычный 12 6 2 2 3" xfId="261" xr:uid="{00000000-0005-0000-0000-0000C5000000}"/>
    <cellStyle name="Обычный 12 6 2 3" xfId="132" xr:uid="{00000000-0005-0000-0000-0000C6000000}"/>
    <cellStyle name="Обычный 12 6 2 3 2" xfId="263" xr:uid="{00000000-0005-0000-0000-0000C7000000}"/>
    <cellStyle name="Обычный 12 6 2 4" xfId="260" xr:uid="{00000000-0005-0000-0000-0000C8000000}"/>
    <cellStyle name="Обычный 12 6 3" xfId="259" xr:uid="{00000000-0005-0000-0000-0000C9000000}"/>
    <cellStyle name="Обычный 12 7" xfId="133" xr:uid="{00000000-0005-0000-0000-0000CA000000}"/>
    <cellStyle name="Обычный 12 7 2" xfId="264" xr:uid="{00000000-0005-0000-0000-0000CB000000}"/>
    <cellStyle name="Обычный 12 8" xfId="230" xr:uid="{00000000-0005-0000-0000-0000CC000000}"/>
    <cellStyle name="Обычный 13" xfId="134" xr:uid="{00000000-0005-0000-0000-0000CD000000}"/>
    <cellStyle name="Обычный 13 2" xfId="135" xr:uid="{00000000-0005-0000-0000-0000CE000000}"/>
    <cellStyle name="Обычный 13 2 2" xfId="266" xr:uid="{00000000-0005-0000-0000-0000CF000000}"/>
    <cellStyle name="Обычный 13 3" xfId="265" xr:uid="{00000000-0005-0000-0000-0000D0000000}"/>
    <cellStyle name="Обычный 14" xfId="136" xr:uid="{00000000-0005-0000-0000-0000D1000000}"/>
    <cellStyle name="Обычный 14 2" xfId="137" xr:uid="{00000000-0005-0000-0000-0000D2000000}"/>
    <cellStyle name="Обычный 14 2 2" xfId="268" xr:uid="{00000000-0005-0000-0000-0000D3000000}"/>
    <cellStyle name="Обычный 14 3" xfId="267" xr:uid="{00000000-0005-0000-0000-0000D4000000}"/>
    <cellStyle name="Обычный 15" xfId="138" xr:uid="{00000000-0005-0000-0000-0000D5000000}"/>
    <cellStyle name="Обычный 15 2" xfId="139" xr:uid="{00000000-0005-0000-0000-0000D6000000}"/>
    <cellStyle name="Обычный 15 2 2" xfId="140" xr:uid="{00000000-0005-0000-0000-0000D7000000}"/>
    <cellStyle name="Обычный 15 2 2 2" xfId="141" xr:uid="{00000000-0005-0000-0000-0000D8000000}"/>
    <cellStyle name="Обычный 15 2 2 2 2" xfId="270" xr:uid="{00000000-0005-0000-0000-0000D9000000}"/>
    <cellStyle name="Обычный 15 2 2 3" xfId="271" xr:uid="{00000000-0005-0000-0000-0000DA000000}"/>
    <cellStyle name="Обычный 15 2 2_Додаток правлений 15.04. 1023" xfId="142" xr:uid="{00000000-0005-0000-0000-0000DB000000}"/>
    <cellStyle name="Обычный 15 2 3" xfId="143" xr:uid="{00000000-0005-0000-0000-0000DC000000}"/>
    <cellStyle name="Обычный 15 2 4" xfId="272" xr:uid="{00000000-0005-0000-0000-0000DD000000}"/>
    <cellStyle name="Обычный 15 2 5" xfId="220" xr:uid="{00000000-0005-0000-0000-0000DE000000}"/>
    <cellStyle name="Обычный 15 2_Проект БР 2019" xfId="273" xr:uid="{00000000-0005-0000-0000-0000DF000000}"/>
    <cellStyle name="Обычный 15 3" xfId="269" xr:uid="{00000000-0005-0000-0000-0000E0000000}"/>
    <cellStyle name="Обычный 16" xfId="144" xr:uid="{00000000-0005-0000-0000-0000E1000000}"/>
    <cellStyle name="Обычный 16 2" xfId="274" xr:uid="{00000000-0005-0000-0000-0000E2000000}"/>
    <cellStyle name="Обычный 16 2 2" xfId="145" xr:uid="{00000000-0005-0000-0000-0000E3000000}"/>
    <cellStyle name="Обычный 17" xfId="146" xr:uid="{00000000-0005-0000-0000-0000E4000000}"/>
    <cellStyle name="Обычный 18" xfId="147" xr:uid="{00000000-0005-0000-0000-0000E5000000}"/>
    <cellStyle name="Обычный 19" xfId="148" xr:uid="{00000000-0005-0000-0000-0000E6000000}"/>
    <cellStyle name="Обычный 2" xfId="2" xr:uid="{00000000-0005-0000-0000-0000E7000000}"/>
    <cellStyle name="Обычный 2 2" xfId="149" xr:uid="{00000000-0005-0000-0000-0000E8000000}"/>
    <cellStyle name="Обычный 2 2 2" xfId="276" xr:uid="{00000000-0005-0000-0000-0000E9000000}"/>
    <cellStyle name="Обычный 2 2 3" xfId="275" xr:uid="{00000000-0005-0000-0000-0000EA000000}"/>
    <cellStyle name="Обычный 2 3" xfId="1" xr:uid="{00000000-0005-0000-0000-0000EB000000}"/>
    <cellStyle name="Обычный 2 3 2" xfId="150" xr:uid="{00000000-0005-0000-0000-0000EC000000}"/>
    <cellStyle name="Обычный 2 3 3" xfId="278" xr:uid="{00000000-0005-0000-0000-0000ED000000}"/>
    <cellStyle name="Обычный 2 3 4" xfId="277" xr:uid="{00000000-0005-0000-0000-0000EE000000}"/>
    <cellStyle name="Обычный 2 4" xfId="151" xr:uid="{00000000-0005-0000-0000-0000EF000000}"/>
    <cellStyle name="Обычный 2 5" xfId="152" xr:uid="{00000000-0005-0000-0000-0000F0000000}"/>
    <cellStyle name="Обычный 2 5 2" xfId="279" xr:uid="{00000000-0005-0000-0000-0000F1000000}"/>
    <cellStyle name="Обычный 20" xfId="153" xr:uid="{00000000-0005-0000-0000-0000F2000000}"/>
    <cellStyle name="Обычный 21" xfId="154" xr:uid="{00000000-0005-0000-0000-0000F3000000}"/>
    <cellStyle name="Обычный 22" xfId="155" xr:uid="{00000000-0005-0000-0000-0000F4000000}"/>
    <cellStyle name="Обычный 23" xfId="156" xr:uid="{00000000-0005-0000-0000-0000F5000000}"/>
    <cellStyle name="Обычный 24" xfId="280" xr:uid="{00000000-0005-0000-0000-0000F6000000}"/>
    <cellStyle name="Обычный 25" xfId="281" xr:uid="{00000000-0005-0000-0000-0000F7000000}"/>
    <cellStyle name="Обычный 26" xfId="282" xr:uid="{00000000-0005-0000-0000-0000F8000000}"/>
    <cellStyle name="Обычный 27" xfId="283" xr:uid="{00000000-0005-0000-0000-0000F9000000}"/>
    <cellStyle name="Обычный 28" xfId="284" xr:uid="{00000000-0005-0000-0000-0000FA000000}"/>
    <cellStyle name="Обычный 29" xfId="285" xr:uid="{00000000-0005-0000-0000-0000FB000000}"/>
    <cellStyle name="Обычный 3" xfId="157" xr:uid="{00000000-0005-0000-0000-0000FC000000}"/>
    <cellStyle name="Обычный 3 2" xfId="158" xr:uid="{00000000-0005-0000-0000-0000FD000000}"/>
    <cellStyle name="Обычный 3 2 2" xfId="159" xr:uid="{00000000-0005-0000-0000-0000FE000000}"/>
    <cellStyle name="Обычный 3 2 3" xfId="286" xr:uid="{00000000-0005-0000-0000-0000FF000000}"/>
    <cellStyle name="Обычный 3 3" xfId="160" xr:uid="{00000000-0005-0000-0000-000000010000}"/>
    <cellStyle name="Обычный 3 3 2" xfId="287" xr:uid="{00000000-0005-0000-0000-000001010000}"/>
    <cellStyle name="Обычный 30" xfId="288" xr:uid="{00000000-0005-0000-0000-000002010000}"/>
    <cellStyle name="Обычный 31" xfId="289" xr:uid="{00000000-0005-0000-0000-000003010000}"/>
    <cellStyle name="Обычный 32" xfId="187" xr:uid="{00000000-0005-0000-0000-000004010000}"/>
    <cellStyle name="Обычный 33" xfId="290" xr:uid="{00000000-0005-0000-0000-000005010000}"/>
    <cellStyle name="Обычный 34" xfId="291" xr:uid="{00000000-0005-0000-0000-000006010000}"/>
    <cellStyle name="Обычный 35" xfId="292" xr:uid="{00000000-0005-0000-0000-000007010000}"/>
    <cellStyle name="Обычный 36" xfId="293" xr:uid="{00000000-0005-0000-0000-000008010000}"/>
    <cellStyle name="Обычный 37" xfId="294" xr:uid="{00000000-0005-0000-0000-000009010000}"/>
    <cellStyle name="Обычный 38" xfId="295" xr:uid="{00000000-0005-0000-0000-00000A010000}"/>
    <cellStyle name="Обычный 39" xfId="296" xr:uid="{00000000-0005-0000-0000-00000B010000}"/>
    <cellStyle name="Обычный 4" xfId="161" xr:uid="{00000000-0005-0000-0000-00000C010000}"/>
    <cellStyle name="Обычный 4 2" xfId="162" xr:uid="{00000000-0005-0000-0000-00000D010000}"/>
    <cellStyle name="Обычный 4 2 2" xfId="163" xr:uid="{00000000-0005-0000-0000-00000E010000}"/>
    <cellStyle name="Обычный 4 3" xfId="221" xr:uid="{00000000-0005-0000-0000-00000F010000}"/>
    <cellStyle name="Обычный 4_2012 формат ухвали" xfId="164" xr:uid="{00000000-0005-0000-0000-000010010000}"/>
    <cellStyle name="Обычный 5" xfId="165" xr:uid="{00000000-0005-0000-0000-000011010000}"/>
    <cellStyle name="Обычный 5 2" xfId="166" xr:uid="{00000000-0005-0000-0000-000012010000}"/>
    <cellStyle name="Обычный 5 3" xfId="167" xr:uid="{00000000-0005-0000-0000-000013010000}"/>
    <cellStyle name="Обычный 6" xfId="168" xr:uid="{00000000-0005-0000-0000-000014010000}"/>
    <cellStyle name="Обычный 6 2" xfId="169" xr:uid="{00000000-0005-0000-0000-000015010000}"/>
    <cellStyle name="Обычный 6 3" xfId="297" xr:uid="{00000000-0005-0000-0000-000016010000}"/>
    <cellStyle name="Обычный 7" xfId="170" xr:uid="{00000000-0005-0000-0000-000017010000}"/>
    <cellStyle name="Обычный 7 2" xfId="298" xr:uid="{00000000-0005-0000-0000-000018010000}"/>
    <cellStyle name="Обычный 8" xfId="171" xr:uid="{00000000-0005-0000-0000-000019010000}"/>
    <cellStyle name="Обычный 8 2" xfId="299" xr:uid="{00000000-0005-0000-0000-00001A010000}"/>
    <cellStyle name="Обычный 9" xfId="172" xr:uid="{00000000-0005-0000-0000-00001B010000}"/>
    <cellStyle name="Обычный 9 2" xfId="173" xr:uid="{00000000-0005-0000-0000-00001C010000}"/>
    <cellStyle name="Обычный 9 2 2" xfId="300" xr:uid="{00000000-0005-0000-0000-00001D010000}"/>
    <cellStyle name="Обычный 9 3" xfId="174" xr:uid="{00000000-0005-0000-0000-00001E010000}"/>
    <cellStyle name="Обычный 9 3 2" xfId="175" xr:uid="{00000000-0005-0000-0000-00001F010000}"/>
    <cellStyle name="Обычный 9 3 2 2" xfId="302" xr:uid="{00000000-0005-0000-0000-000020010000}"/>
    <cellStyle name="Обычный 9 3 3" xfId="301" xr:uid="{00000000-0005-0000-0000-000021010000}"/>
    <cellStyle name="Обычный 9 4" xfId="222" xr:uid="{00000000-0005-0000-0000-000022010000}"/>
    <cellStyle name="Плохой" xfId="216" xr:uid="{00000000-0005-0000-0000-000023010000}"/>
    <cellStyle name="Пояснение" xfId="217" xr:uid="{00000000-0005-0000-0000-000024010000}"/>
    <cellStyle name="Примечание" xfId="218" xr:uid="{00000000-0005-0000-0000-000025010000}"/>
    <cellStyle name="Процентный 2" xfId="303" xr:uid="{00000000-0005-0000-0000-000026010000}"/>
    <cellStyle name="Стиль 1" xfId="176" xr:uid="{00000000-0005-0000-0000-000027010000}"/>
    <cellStyle name="Финансовый 2" xfId="177" xr:uid="{00000000-0005-0000-0000-000028010000}"/>
    <cellStyle name="Финансовый 2 2" xfId="305" xr:uid="{00000000-0005-0000-0000-000029010000}"/>
    <cellStyle name="Финансовый 2 3" xfId="304" xr:uid="{00000000-0005-0000-0000-00002A010000}"/>
    <cellStyle name="Финансовый 3" xfId="178" xr:uid="{00000000-0005-0000-0000-00002B010000}"/>
    <cellStyle name="Финансовый 3 2" xfId="306" xr:uid="{00000000-0005-0000-0000-00002C010000}"/>
    <cellStyle name="Финансовый 4" xfId="179" xr:uid="{00000000-0005-0000-0000-00002D010000}"/>
    <cellStyle name="Финансовый 4 2" xfId="180" xr:uid="{00000000-0005-0000-0000-00002E010000}"/>
    <cellStyle name="Финансовый 4 3" xfId="181" xr:uid="{00000000-0005-0000-0000-00002F010000}"/>
    <cellStyle name="Финансовый 4 4" xfId="307" xr:uid="{00000000-0005-0000-0000-000030010000}"/>
    <cellStyle name="Финансовый 5" xfId="182" xr:uid="{00000000-0005-0000-0000-000031010000}"/>
    <cellStyle name="Финансовый 5 2" xfId="183" xr:uid="{00000000-0005-0000-0000-000032010000}"/>
    <cellStyle name="Финансовый 5 3" xfId="308" xr:uid="{00000000-0005-0000-0000-000033010000}"/>
    <cellStyle name="Финансовый 6" xfId="184" xr:uid="{00000000-0005-0000-0000-000034010000}"/>
    <cellStyle name="Финансовый 6 2" xfId="309" xr:uid="{00000000-0005-0000-0000-000035010000}"/>
    <cellStyle name="Фінансовий 2" xfId="185" xr:uid="{00000000-0005-0000-0000-000036010000}"/>
    <cellStyle name="Фінансовий 2 2" xfId="310" xr:uid="{00000000-0005-0000-0000-000037010000}"/>
    <cellStyle name="Фінансовий 3" xfId="186" xr:uid="{00000000-0005-0000-0000-000038010000}"/>
    <cellStyle name="Фінансовий 3 2" xfId="311" xr:uid="{00000000-0005-0000-0000-000039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s://www8.city-adm.lviv.ua/icons/ecblank.gif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297</xdr:row>
      <xdr:rowOff>0</xdr:rowOff>
    </xdr:from>
    <xdr:to>
      <xdr:col>6</xdr:col>
      <xdr:colOff>0</xdr:colOff>
      <xdr:row>297</xdr:row>
      <xdr:rowOff>0</xdr:rowOff>
    </xdr:to>
    <xdr:pic>
      <xdr:nvPicPr>
        <xdr:cNvPr id="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57675" y="9679305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7</xdr:col>
      <xdr:colOff>0</xdr:colOff>
      <xdr:row>297</xdr:row>
      <xdr:rowOff>0</xdr:rowOff>
    </xdr:from>
    <xdr:ext cx="9525" cy="9525"/>
    <xdr:pic>
      <xdr:nvPicPr>
        <xdr:cNvPr id="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7</xdr:col>
      <xdr:colOff>0</xdr:colOff>
      <xdr:row>297</xdr:row>
      <xdr:rowOff>0</xdr:rowOff>
    </xdr:from>
    <xdr:to>
      <xdr:col>7</xdr:col>
      <xdr:colOff>0</xdr:colOff>
      <xdr:row>297</xdr:row>
      <xdr:rowOff>0</xdr:rowOff>
    </xdr:to>
    <xdr:pic>
      <xdr:nvPicPr>
        <xdr:cNvPr id="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67425" y="9679305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8</xdr:col>
      <xdr:colOff>0</xdr:colOff>
      <xdr:row>297</xdr:row>
      <xdr:rowOff>0</xdr:rowOff>
    </xdr:from>
    <xdr:to>
      <xdr:col>8</xdr:col>
      <xdr:colOff>0</xdr:colOff>
      <xdr:row>297</xdr:row>
      <xdr:rowOff>0</xdr:rowOff>
    </xdr:to>
    <xdr:pic>
      <xdr:nvPicPr>
        <xdr:cNvPr id="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1524000</xdr:colOff>
      <xdr:row>297</xdr:row>
      <xdr:rowOff>0</xdr:rowOff>
    </xdr:from>
    <xdr:ext cx="9525" cy="9525"/>
    <xdr:pic>
      <xdr:nvPicPr>
        <xdr:cNvPr id="1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816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8</xdr:col>
      <xdr:colOff>127000</xdr:colOff>
      <xdr:row>297</xdr:row>
      <xdr:rowOff>0</xdr:rowOff>
    </xdr:from>
    <xdr:to>
      <xdr:col>8</xdr:col>
      <xdr:colOff>127000</xdr:colOff>
      <xdr:row>297</xdr:row>
      <xdr:rowOff>0</xdr:rowOff>
    </xdr:to>
    <xdr:pic>
      <xdr:nvPicPr>
        <xdr:cNvPr id="1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42250" y="9679305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twoCellAnchor editAs="oneCell">
    <xdr:from>
      <xdr:col>8</xdr:col>
      <xdr:colOff>0</xdr:colOff>
      <xdr:row>297</xdr:row>
      <xdr:rowOff>0</xdr:rowOff>
    </xdr:from>
    <xdr:to>
      <xdr:col>8</xdr:col>
      <xdr:colOff>0</xdr:colOff>
      <xdr:row>297</xdr:row>
      <xdr:rowOff>0</xdr:rowOff>
    </xdr:to>
    <xdr:pic>
      <xdr:nvPicPr>
        <xdr:cNvPr id="1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0" cy="0"/>
        </a:xfrm>
        <a:prstGeom prst="rect">
          <a:avLst/>
        </a:prstGeom>
        <a:noFill/>
      </xdr:spPr>
    </xdr:pic>
    <xdr:clientData/>
  </xdr:two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158750</xdr:colOff>
      <xdr:row>297</xdr:row>
      <xdr:rowOff>0</xdr:rowOff>
    </xdr:from>
    <xdr:ext cx="9525" cy="9525"/>
    <xdr:pic>
      <xdr:nvPicPr>
        <xdr:cNvPr id="1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8740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1301750</xdr:colOff>
      <xdr:row>297</xdr:row>
      <xdr:rowOff>0</xdr:rowOff>
    </xdr:from>
    <xdr:ext cx="9525" cy="9525"/>
    <xdr:pic>
      <xdr:nvPicPr>
        <xdr:cNvPr id="1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3691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1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492125</xdr:colOff>
      <xdr:row>297</xdr:row>
      <xdr:rowOff>0</xdr:rowOff>
    </xdr:from>
    <xdr:ext cx="9525" cy="9525"/>
    <xdr:pic>
      <xdr:nvPicPr>
        <xdr:cNvPr id="1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73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1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508000</xdr:colOff>
      <xdr:row>297</xdr:row>
      <xdr:rowOff>0</xdr:rowOff>
    </xdr:from>
    <xdr:ext cx="9525" cy="9525"/>
    <xdr:pic>
      <xdr:nvPicPr>
        <xdr:cNvPr id="1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23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1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1571625</xdr:colOff>
      <xdr:row>297</xdr:row>
      <xdr:rowOff>0</xdr:rowOff>
    </xdr:from>
    <xdr:ext cx="9525" cy="9525"/>
    <xdr:pic>
      <xdr:nvPicPr>
        <xdr:cNvPr id="2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39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0</xdr:colOff>
      <xdr:row>297</xdr:row>
      <xdr:rowOff>0</xdr:rowOff>
    </xdr:from>
    <xdr:ext cx="9525" cy="9525"/>
    <xdr:pic>
      <xdr:nvPicPr>
        <xdr:cNvPr id="2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7152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1476375</xdr:colOff>
      <xdr:row>297</xdr:row>
      <xdr:rowOff>0</xdr:rowOff>
    </xdr:from>
    <xdr:ext cx="9525" cy="9525"/>
    <xdr:pic>
      <xdr:nvPicPr>
        <xdr:cNvPr id="2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191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492125</xdr:colOff>
      <xdr:row>297</xdr:row>
      <xdr:rowOff>0</xdr:rowOff>
    </xdr:from>
    <xdr:ext cx="9525" cy="9525"/>
    <xdr:pic>
      <xdr:nvPicPr>
        <xdr:cNvPr id="2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73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492125</xdr:colOff>
      <xdr:row>297</xdr:row>
      <xdr:rowOff>0</xdr:rowOff>
    </xdr:from>
    <xdr:ext cx="9525" cy="9525"/>
    <xdr:pic>
      <xdr:nvPicPr>
        <xdr:cNvPr id="2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73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492125</xdr:colOff>
      <xdr:row>297</xdr:row>
      <xdr:rowOff>0</xdr:rowOff>
    </xdr:from>
    <xdr:ext cx="9525" cy="9525"/>
    <xdr:pic>
      <xdr:nvPicPr>
        <xdr:cNvPr id="2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073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8</xdr:col>
      <xdr:colOff>587375</xdr:colOff>
      <xdr:row>297</xdr:row>
      <xdr:rowOff>0</xdr:rowOff>
    </xdr:from>
    <xdr:ext cx="9525" cy="9525"/>
    <xdr:pic>
      <xdr:nvPicPr>
        <xdr:cNvPr id="2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026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158750</xdr:colOff>
      <xdr:row>297</xdr:row>
      <xdr:rowOff>0</xdr:rowOff>
    </xdr:from>
    <xdr:ext cx="9525" cy="9525"/>
    <xdr:pic>
      <xdr:nvPicPr>
        <xdr:cNvPr id="2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6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2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56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158750</xdr:colOff>
      <xdr:row>297</xdr:row>
      <xdr:rowOff>0</xdr:rowOff>
    </xdr:from>
    <xdr:ext cx="9525" cy="9525"/>
    <xdr:pic>
      <xdr:nvPicPr>
        <xdr:cNvPr id="2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61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2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5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158750</xdr:colOff>
      <xdr:row>297</xdr:row>
      <xdr:rowOff>0</xdr:rowOff>
    </xdr:from>
    <xdr:ext cx="9525" cy="9525"/>
    <xdr:pic>
      <xdr:nvPicPr>
        <xdr:cNvPr id="2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16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2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56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158750</xdr:colOff>
      <xdr:row>297</xdr:row>
      <xdr:rowOff>0</xdr:rowOff>
    </xdr:from>
    <xdr:ext cx="9525" cy="9525"/>
    <xdr:pic>
      <xdr:nvPicPr>
        <xdr:cNvPr id="2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2261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2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2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5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2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2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2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2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2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3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3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4425" y="96793050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3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3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5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3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3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127000</xdr:colOff>
      <xdr:row>297</xdr:row>
      <xdr:rowOff>0</xdr:rowOff>
    </xdr:from>
    <xdr:ext cx="0" cy="9525"/>
    <xdr:pic>
      <xdr:nvPicPr>
        <xdr:cNvPr id="3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4675" y="96793050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3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3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4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4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567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4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4425" y="96793050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4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75425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127000</xdr:colOff>
      <xdr:row>297</xdr:row>
      <xdr:rowOff>0</xdr:rowOff>
    </xdr:from>
    <xdr:ext cx="0" cy="9525"/>
    <xdr:pic>
      <xdr:nvPicPr>
        <xdr:cNvPr id="4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384675" y="96793050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4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4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4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4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49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4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450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4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4425" y="96793050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4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4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5955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4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54800" y="96793050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296</xdr:row>
      <xdr:rowOff>0</xdr:rowOff>
    </xdr:from>
    <xdr:ext cx="0" cy="9525"/>
    <xdr:pic>
      <xdr:nvPicPr>
        <xdr:cNvPr id="4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4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4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4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4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4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4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5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5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5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5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9525" cy="9525"/>
    <xdr:pic>
      <xdr:nvPicPr>
        <xdr:cNvPr id="5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5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5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5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5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5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296</xdr:row>
      <xdr:rowOff>0</xdr:rowOff>
    </xdr:from>
    <xdr:ext cx="0" cy="9525"/>
    <xdr:pic>
      <xdr:nvPicPr>
        <xdr:cNvPr id="5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0" cy="9525"/>
    <xdr:pic>
      <xdr:nvPicPr>
        <xdr:cNvPr id="5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5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5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1524000</xdr:colOff>
      <xdr:row>296</xdr:row>
      <xdr:rowOff>0</xdr:rowOff>
    </xdr:from>
    <xdr:ext cx="9525" cy="9525"/>
    <xdr:pic>
      <xdr:nvPicPr>
        <xdr:cNvPr id="5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5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127000</xdr:colOff>
      <xdr:row>296</xdr:row>
      <xdr:rowOff>0</xdr:rowOff>
    </xdr:from>
    <xdr:ext cx="0" cy="9525"/>
    <xdr:pic>
      <xdr:nvPicPr>
        <xdr:cNvPr id="5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0" cy="9525"/>
    <xdr:pic>
      <xdr:nvPicPr>
        <xdr:cNvPr id="5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158750</xdr:colOff>
      <xdr:row>296</xdr:row>
      <xdr:rowOff>0</xdr:rowOff>
    </xdr:from>
    <xdr:ext cx="9525" cy="9525"/>
    <xdr:pic>
      <xdr:nvPicPr>
        <xdr:cNvPr id="5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5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5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5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5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5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5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6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1301750</xdr:colOff>
      <xdr:row>296</xdr:row>
      <xdr:rowOff>0</xdr:rowOff>
    </xdr:from>
    <xdr:ext cx="9525" cy="9525"/>
    <xdr:pic>
      <xdr:nvPicPr>
        <xdr:cNvPr id="6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6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6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492125</xdr:colOff>
      <xdr:row>296</xdr:row>
      <xdr:rowOff>0</xdr:rowOff>
    </xdr:from>
    <xdr:ext cx="9525" cy="9525"/>
    <xdr:pic>
      <xdr:nvPicPr>
        <xdr:cNvPr id="6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508000</xdr:colOff>
      <xdr:row>296</xdr:row>
      <xdr:rowOff>0</xdr:rowOff>
    </xdr:from>
    <xdr:ext cx="9525" cy="9525"/>
    <xdr:pic>
      <xdr:nvPicPr>
        <xdr:cNvPr id="6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6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1571625</xdr:colOff>
      <xdr:row>296</xdr:row>
      <xdr:rowOff>0</xdr:rowOff>
    </xdr:from>
    <xdr:ext cx="9525" cy="9525"/>
    <xdr:pic>
      <xdr:nvPicPr>
        <xdr:cNvPr id="6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6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0</xdr:colOff>
      <xdr:row>296</xdr:row>
      <xdr:rowOff>0</xdr:rowOff>
    </xdr:from>
    <xdr:ext cx="9525" cy="9525"/>
    <xdr:pic>
      <xdr:nvPicPr>
        <xdr:cNvPr id="6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1476375</xdr:colOff>
      <xdr:row>296</xdr:row>
      <xdr:rowOff>0</xdr:rowOff>
    </xdr:from>
    <xdr:ext cx="9525" cy="9525"/>
    <xdr:pic>
      <xdr:nvPicPr>
        <xdr:cNvPr id="6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6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6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492125</xdr:colOff>
      <xdr:row>296</xdr:row>
      <xdr:rowOff>0</xdr:rowOff>
    </xdr:from>
    <xdr:ext cx="9525" cy="9525"/>
    <xdr:pic>
      <xdr:nvPicPr>
        <xdr:cNvPr id="6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6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6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492125</xdr:colOff>
      <xdr:row>296</xdr:row>
      <xdr:rowOff>0</xdr:rowOff>
    </xdr:from>
    <xdr:ext cx="9525" cy="9525"/>
    <xdr:pic>
      <xdr:nvPicPr>
        <xdr:cNvPr id="7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7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492125</xdr:colOff>
      <xdr:row>296</xdr:row>
      <xdr:rowOff>0</xdr:rowOff>
    </xdr:from>
    <xdr:ext cx="9525" cy="9525"/>
    <xdr:pic>
      <xdr:nvPicPr>
        <xdr:cNvPr id="7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4</xdr:col>
      <xdr:colOff>587375</xdr:colOff>
      <xdr:row>296</xdr:row>
      <xdr:rowOff>0</xdr:rowOff>
    </xdr:from>
    <xdr:ext cx="9525" cy="9525"/>
    <xdr:pic>
      <xdr:nvPicPr>
        <xdr:cNvPr id="7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158750</xdr:colOff>
      <xdr:row>296</xdr:row>
      <xdr:rowOff>0</xdr:rowOff>
    </xdr:from>
    <xdr:ext cx="9525" cy="9525"/>
    <xdr:pic>
      <xdr:nvPicPr>
        <xdr:cNvPr id="7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508000</xdr:colOff>
      <xdr:row>296</xdr:row>
      <xdr:rowOff>0</xdr:rowOff>
    </xdr:from>
    <xdr:ext cx="9525" cy="9525"/>
    <xdr:pic>
      <xdr:nvPicPr>
        <xdr:cNvPr id="7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158750</xdr:colOff>
      <xdr:row>296</xdr:row>
      <xdr:rowOff>0</xdr:rowOff>
    </xdr:from>
    <xdr:ext cx="9525" cy="9525"/>
    <xdr:pic>
      <xdr:nvPicPr>
        <xdr:cNvPr id="7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508000</xdr:colOff>
      <xdr:row>296</xdr:row>
      <xdr:rowOff>0</xdr:rowOff>
    </xdr:from>
    <xdr:ext cx="9525" cy="9525"/>
    <xdr:pic>
      <xdr:nvPicPr>
        <xdr:cNvPr id="7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158750</xdr:colOff>
      <xdr:row>296</xdr:row>
      <xdr:rowOff>0</xdr:rowOff>
    </xdr:from>
    <xdr:ext cx="9525" cy="9525"/>
    <xdr:pic>
      <xdr:nvPicPr>
        <xdr:cNvPr id="7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508000</xdr:colOff>
      <xdr:row>296</xdr:row>
      <xdr:rowOff>0</xdr:rowOff>
    </xdr:from>
    <xdr:ext cx="9525" cy="9525"/>
    <xdr:pic>
      <xdr:nvPicPr>
        <xdr:cNvPr id="7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158750</xdr:colOff>
      <xdr:row>296</xdr:row>
      <xdr:rowOff>0</xdr:rowOff>
    </xdr:from>
    <xdr:ext cx="9525" cy="9525"/>
    <xdr:pic>
      <xdr:nvPicPr>
        <xdr:cNvPr id="7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508000</xdr:colOff>
      <xdr:row>296</xdr:row>
      <xdr:rowOff>0</xdr:rowOff>
    </xdr:from>
    <xdr:ext cx="9525" cy="9525"/>
    <xdr:pic>
      <xdr:nvPicPr>
        <xdr:cNvPr id="7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7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7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7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7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7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7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127000</xdr:colOff>
      <xdr:row>296</xdr:row>
      <xdr:rowOff>0</xdr:rowOff>
    </xdr:from>
    <xdr:ext cx="0" cy="9525"/>
    <xdr:pic>
      <xdr:nvPicPr>
        <xdr:cNvPr id="8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508000</xdr:colOff>
      <xdr:row>296</xdr:row>
      <xdr:rowOff>0</xdr:rowOff>
    </xdr:from>
    <xdr:ext cx="9525" cy="9525"/>
    <xdr:pic>
      <xdr:nvPicPr>
        <xdr:cNvPr id="8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127000</xdr:colOff>
      <xdr:row>296</xdr:row>
      <xdr:rowOff>0</xdr:rowOff>
    </xdr:from>
    <xdr:ext cx="0" cy="9525"/>
    <xdr:pic>
      <xdr:nvPicPr>
        <xdr:cNvPr id="8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508000</xdr:colOff>
      <xdr:row>296</xdr:row>
      <xdr:rowOff>0</xdr:rowOff>
    </xdr:from>
    <xdr:ext cx="9525" cy="9525"/>
    <xdr:pic>
      <xdr:nvPicPr>
        <xdr:cNvPr id="8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127000</xdr:colOff>
      <xdr:row>296</xdr:row>
      <xdr:rowOff>0</xdr:rowOff>
    </xdr:from>
    <xdr:ext cx="0" cy="9525"/>
    <xdr:pic>
      <xdr:nvPicPr>
        <xdr:cNvPr id="8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8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508000</xdr:colOff>
      <xdr:row>296</xdr:row>
      <xdr:rowOff>0</xdr:rowOff>
    </xdr:from>
    <xdr:ext cx="9525" cy="9525"/>
    <xdr:pic>
      <xdr:nvPicPr>
        <xdr:cNvPr id="8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8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8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127000</xdr:colOff>
      <xdr:row>296</xdr:row>
      <xdr:rowOff>0</xdr:rowOff>
    </xdr:from>
    <xdr:ext cx="0" cy="9525"/>
    <xdr:pic>
      <xdr:nvPicPr>
        <xdr:cNvPr id="8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1476375</xdr:colOff>
      <xdr:row>296</xdr:row>
      <xdr:rowOff>0</xdr:rowOff>
    </xdr:from>
    <xdr:ext cx="9525" cy="9525"/>
    <xdr:pic>
      <xdr:nvPicPr>
        <xdr:cNvPr id="8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8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8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492125</xdr:colOff>
      <xdr:row>296</xdr:row>
      <xdr:rowOff>0</xdr:rowOff>
    </xdr:from>
    <xdr:ext cx="9525" cy="9525"/>
    <xdr:pic>
      <xdr:nvPicPr>
        <xdr:cNvPr id="9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2</xdr:col>
      <xdr:colOff>587375</xdr:colOff>
      <xdr:row>296</xdr:row>
      <xdr:rowOff>0</xdr:rowOff>
    </xdr:from>
    <xdr:ext cx="9525" cy="9525"/>
    <xdr:pic>
      <xdr:nvPicPr>
        <xdr:cNvPr id="9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127000</xdr:colOff>
      <xdr:row>296</xdr:row>
      <xdr:rowOff>0</xdr:rowOff>
    </xdr:from>
    <xdr:ext cx="0" cy="9525"/>
    <xdr:pic>
      <xdr:nvPicPr>
        <xdr:cNvPr id="9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9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9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1476375</xdr:colOff>
      <xdr:row>296</xdr:row>
      <xdr:rowOff>0</xdr:rowOff>
    </xdr:from>
    <xdr:ext cx="9525" cy="9525"/>
    <xdr:pic>
      <xdr:nvPicPr>
        <xdr:cNvPr id="9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9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9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9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492125</xdr:colOff>
      <xdr:row>296</xdr:row>
      <xdr:rowOff>0</xdr:rowOff>
    </xdr:from>
    <xdr:ext cx="9525" cy="9525"/>
    <xdr:pic>
      <xdr:nvPicPr>
        <xdr:cNvPr id="9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3</xdr:col>
      <xdr:colOff>587375</xdr:colOff>
      <xdr:row>296</xdr:row>
      <xdr:rowOff>0</xdr:rowOff>
    </xdr:from>
    <xdr:ext cx="9525" cy="9525"/>
    <xdr:pic>
      <xdr:nvPicPr>
        <xdr:cNvPr id="9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96593025"/>
          <a:ext cx="9525" cy="9525"/>
        </a:xfrm>
        <a:prstGeom prst="rect">
          <a:avLst/>
        </a:prstGeom>
        <a:noFill/>
      </xdr:spPr>
    </xdr:pic>
    <xdr:clientData/>
  </xdr:oneCellAnchor>
  <xdr:twoCellAnchor>
    <xdr:from>
      <xdr:col>5</xdr:col>
      <xdr:colOff>0</xdr:colOff>
      <xdr:row>245</xdr:row>
      <xdr:rowOff>0</xdr:rowOff>
    </xdr:from>
    <xdr:to>
      <xdr:col>5</xdr:col>
      <xdr:colOff>9525</xdr:colOff>
      <xdr:row>245</xdr:row>
      <xdr:rowOff>9525</xdr:rowOff>
    </xdr:to>
    <xdr:pic>
      <xdr:nvPicPr>
        <xdr:cNvPr id="918" name="Picture 14" descr="https://www8.city-adm.lviv.ua/icons/ecblank.gif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8991600" y="611505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244</xdr:row>
      <xdr:rowOff>0</xdr:rowOff>
    </xdr:from>
    <xdr:to>
      <xdr:col>5</xdr:col>
      <xdr:colOff>9525</xdr:colOff>
      <xdr:row>244</xdr:row>
      <xdr:rowOff>9525</xdr:rowOff>
    </xdr:to>
    <xdr:pic>
      <xdr:nvPicPr>
        <xdr:cNvPr id="919" name="Picture 14" descr="https://www8.city-adm.lviv.ua/icons/ecblank.gif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7919357" y="113973429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0</xdr:colOff>
      <xdr:row>297</xdr:row>
      <xdr:rowOff>0</xdr:rowOff>
    </xdr:from>
    <xdr:ext cx="9525" cy="9525"/>
    <xdr:pic>
      <xdr:nvPicPr>
        <xdr:cNvPr id="9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182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9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1524000</xdr:colOff>
      <xdr:row>297</xdr:row>
      <xdr:rowOff>0</xdr:rowOff>
    </xdr:from>
    <xdr:ext cx="9525" cy="9525"/>
    <xdr:pic>
      <xdr:nvPicPr>
        <xdr:cNvPr id="9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969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9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9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9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9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1301750</xdr:colOff>
      <xdr:row>297</xdr:row>
      <xdr:rowOff>0</xdr:rowOff>
    </xdr:from>
    <xdr:ext cx="9525" cy="9525"/>
    <xdr:pic>
      <xdr:nvPicPr>
        <xdr:cNvPr id="10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844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1571625</xdr:colOff>
      <xdr:row>297</xdr:row>
      <xdr:rowOff>0</xdr:rowOff>
    </xdr:from>
    <xdr:ext cx="9525" cy="9525"/>
    <xdr:pic>
      <xdr:nvPicPr>
        <xdr:cNvPr id="10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54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158750</xdr:colOff>
      <xdr:row>297</xdr:row>
      <xdr:rowOff>0</xdr:rowOff>
    </xdr:from>
    <xdr:ext cx="9525" cy="9525"/>
    <xdr:pic>
      <xdr:nvPicPr>
        <xdr:cNvPr id="10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1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10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09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158750</xdr:colOff>
      <xdr:row>297</xdr:row>
      <xdr:rowOff>0</xdr:rowOff>
    </xdr:from>
    <xdr:ext cx="9525" cy="9525"/>
    <xdr:pic>
      <xdr:nvPicPr>
        <xdr:cNvPr id="10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414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10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90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158750</xdr:colOff>
      <xdr:row>297</xdr:row>
      <xdr:rowOff>0</xdr:rowOff>
    </xdr:from>
    <xdr:ext cx="9525" cy="9525"/>
    <xdr:pic>
      <xdr:nvPicPr>
        <xdr:cNvPr id="10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531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10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09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158750</xdr:colOff>
      <xdr:row>297</xdr:row>
      <xdr:rowOff>0</xdr:rowOff>
    </xdr:from>
    <xdr:ext cx="9525" cy="9525"/>
    <xdr:pic>
      <xdr:nvPicPr>
        <xdr:cNvPr id="10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414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0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10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90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0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0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0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0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0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15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5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6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6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6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6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6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6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6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6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6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6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7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7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117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9725" y="814387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7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7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7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8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18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8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8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8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118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90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8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8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8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8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19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19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127000</xdr:colOff>
      <xdr:row>297</xdr:row>
      <xdr:rowOff>0</xdr:rowOff>
    </xdr:from>
    <xdr:ext cx="0" cy="9525"/>
    <xdr:pic>
      <xdr:nvPicPr>
        <xdr:cNvPr id="119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9975" y="814387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9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9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9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9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9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19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19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0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0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508000</xdr:colOff>
      <xdr:row>297</xdr:row>
      <xdr:rowOff>0</xdr:rowOff>
    </xdr:from>
    <xdr:ext cx="9525" cy="9525"/>
    <xdr:pic>
      <xdr:nvPicPr>
        <xdr:cNvPr id="120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8097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0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0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0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0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0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0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120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9725" y="814387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1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1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1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1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1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1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1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1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1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508000</xdr:colOff>
      <xdr:row>297</xdr:row>
      <xdr:rowOff>0</xdr:rowOff>
    </xdr:from>
    <xdr:ext cx="9525" cy="9525"/>
    <xdr:pic>
      <xdr:nvPicPr>
        <xdr:cNvPr id="121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90725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2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2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2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2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2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2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127000</xdr:colOff>
      <xdr:row>297</xdr:row>
      <xdr:rowOff>0</xdr:rowOff>
    </xdr:from>
    <xdr:ext cx="0" cy="9525"/>
    <xdr:pic>
      <xdr:nvPicPr>
        <xdr:cNvPr id="122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499975" y="814387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2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22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2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23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3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1476375</xdr:colOff>
      <xdr:row>297</xdr:row>
      <xdr:rowOff>0</xdr:rowOff>
    </xdr:from>
    <xdr:ext cx="9525" cy="9525"/>
    <xdr:pic>
      <xdr:nvPicPr>
        <xdr:cNvPr id="123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849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3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3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3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3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3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3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3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492125</xdr:colOff>
      <xdr:row>297</xdr:row>
      <xdr:rowOff>0</xdr:rowOff>
    </xdr:from>
    <xdr:ext cx="9525" cy="9525"/>
    <xdr:pic>
      <xdr:nvPicPr>
        <xdr:cNvPr id="124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65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6</xdr:col>
      <xdr:colOff>587375</xdr:colOff>
      <xdr:row>297</xdr:row>
      <xdr:rowOff>0</xdr:rowOff>
    </xdr:from>
    <xdr:ext cx="9525" cy="9525"/>
    <xdr:pic>
      <xdr:nvPicPr>
        <xdr:cNvPr id="124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603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127000</xdr:colOff>
      <xdr:row>297</xdr:row>
      <xdr:rowOff>0</xdr:rowOff>
    </xdr:from>
    <xdr:ext cx="0" cy="9525"/>
    <xdr:pic>
      <xdr:nvPicPr>
        <xdr:cNvPr id="124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309725" y="8143875"/>
          <a:ext cx="0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4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4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4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4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4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1476375</xdr:colOff>
      <xdr:row>297</xdr:row>
      <xdr:rowOff>0</xdr:rowOff>
    </xdr:from>
    <xdr:ext cx="9525" cy="9525"/>
    <xdr:pic>
      <xdr:nvPicPr>
        <xdr:cNvPr id="1248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659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49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50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51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52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53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54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55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492125</xdr:colOff>
      <xdr:row>297</xdr:row>
      <xdr:rowOff>0</xdr:rowOff>
    </xdr:from>
    <xdr:ext cx="9525" cy="9525"/>
    <xdr:pic>
      <xdr:nvPicPr>
        <xdr:cNvPr id="1256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674850" y="8143875"/>
          <a:ext cx="9525" cy="9525"/>
        </a:xfrm>
        <a:prstGeom prst="rect">
          <a:avLst/>
        </a:prstGeom>
        <a:noFill/>
      </xdr:spPr>
    </xdr:pic>
    <xdr:clientData/>
  </xdr:oneCellAnchor>
  <xdr:oneCellAnchor>
    <xdr:from>
      <xdr:col>7</xdr:col>
      <xdr:colOff>587375</xdr:colOff>
      <xdr:row>297</xdr:row>
      <xdr:rowOff>0</xdr:rowOff>
    </xdr:from>
    <xdr:ext cx="9525" cy="9525"/>
    <xdr:pic>
      <xdr:nvPicPr>
        <xdr:cNvPr id="1257" name="Picture 1" descr="http://www8.city-adm.lviv.ua/icons/ecblank.gif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70100" y="8143875"/>
          <a:ext cx="9525" cy="9525"/>
        </a:xfrm>
        <a:prstGeom prst="rect">
          <a:avLst/>
        </a:prstGeom>
        <a:noFill/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22</xdr:row>
      <xdr:rowOff>0</xdr:rowOff>
    </xdr:from>
    <xdr:ext cx="9525" cy="9525"/>
    <xdr:pic>
      <xdr:nvPicPr>
        <xdr:cNvPr id="2" name="image1.gif" descr="http://www8.city-adm.lviv.ua/icons/ecblank.gif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94869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22</xdr:row>
      <xdr:rowOff>0</xdr:rowOff>
    </xdr:from>
    <xdr:ext cx="9525" cy="9525"/>
    <xdr:pic>
      <xdr:nvPicPr>
        <xdr:cNvPr id="3" name="image1.gif" descr="http://www8.city-adm.lviv.ua/icons/ecblank.gif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94869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4" name="image1.gif" descr="http://www8.city-adm.lviv.ua/icons/ecblank.gif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6057900"/>
          <a:ext cx="9525" cy="9525"/>
        </a:xfrm>
        <a:prstGeom prst="rect">
          <a:avLst/>
        </a:prstGeom>
        <a:noFill/>
      </xdr:spPr>
    </xdr:pic>
    <xdr:clientData fLocksWithSheet="0"/>
  </xdr:oneCellAnchor>
  <xdr:oneCellAnchor>
    <xdr:from>
      <xdr:col>7</xdr:col>
      <xdr:colOff>0</xdr:colOff>
      <xdr:row>14</xdr:row>
      <xdr:rowOff>0</xdr:rowOff>
    </xdr:from>
    <xdr:ext cx="9525" cy="9525"/>
    <xdr:pic>
      <xdr:nvPicPr>
        <xdr:cNvPr id="5" name="image1.gif" descr="http://www8.city-adm.lviv.ua/icons/ecblank.gif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810375" y="6057900"/>
          <a:ext cx="9525" cy="95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8"/>
  <sheetViews>
    <sheetView view="pageBreakPreview" topLeftCell="A290" zoomScaleSheetLayoutView="100" workbookViewId="0">
      <selection activeCell="F300" sqref="F300"/>
    </sheetView>
  </sheetViews>
  <sheetFormatPr defaultColWidth="9.33203125" defaultRowHeight="15"/>
  <cols>
    <col min="1" max="1" width="22.44140625" style="14" customWidth="1"/>
    <col min="2" max="2" width="19" style="72" customWidth="1"/>
    <col min="3" max="3" width="17.33203125" style="72" customWidth="1"/>
    <col min="4" max="4" width="19.44140625" style="72" customWidth="1"/>
    <col min="5" max="5" width="58.77734375" style="13" customWidth="1"/>
    <col min="6" max="6" width="81.6640625" style="13" customWidth="1"/>
    <col min="7" max="7" width="28.6640625" style="61" customWidth="1"/>
    <col min="8" max="8" width="28.77734375" style="61" customWidth="1"/>
    <col min="9" max="9" width="26.44140625" style="72" customWidth="1"/>
    <col min="10" max="10" width="60" style="14" customWidth="1"/>
    <col min="11" max="16384" width="9.33203125" style="14"/>
  </cols>
  <sheetData>
    <row r="1" spans="1:10" s="21" customFormat="1" ht="17.399999999999999">
      <c r="H1" s="250" t="s">
        <v>19</v>
      </c>
      <c r="I1" s="250"/>
      <c r="J1" s="32"/>
    </row>
    <row r="2" spans="1:10" s="21" customFormat="1" ht="17.399999999999999">
      <c r="H2" s="253" t="s">
        <v>402</v>
      </c>
      <c r="I2" s="253"/>
      <c r="J2" s="32"/>
    </row>
    <row r="3" spans="1:10" s="34" customFormat="1" ht="17.399999999999999">
      <c r="A3" s="22"/>
      <c r="B3" s="22"/>
      <c r="C3" s="22"/>
      <c r="D3" s="22"/>
      <c r="E3" s="22"/>
      <c r="F3" s="22"/>
      <c r="G3" s="22"/>
      <c r="H3" s="250" t="s">
        <v>403</v>
      </c>
      <c r="I3" s="250"/>
      <c r="J3" s="33"/>
    </row>
    <row r="4" spans="1:10" s="34" customFormat="1" ht="17.399999999999999">
      <c r="A4" s="22"/>
      <c r="B4" s="22"/>
      <c r="C4" s="22"/>
      <c r="D4" s="22"/>
      <c r="E4" s="22"/>
      <c r="F4" s="22"/>
      <c r="G4" s="22"/>
      <c r="H4" s="250" t="s">
        <v>20</v>
      </c>
      <c r="I4" s="250"/>
      <c r="J4" s="35"/>
    </row>
    <row r="5" spans="1:10" ht="22.8">
      <c r="B5" s="251" t="s">
        <v>16</v>
      </c>
      <c r="C5" s="251"/>
      <c r="D5" s="251"/>
      <c r="E5" s="251"/>
      <c r="F5" s="251"/>
      <c r="G5" s="251"/>
      <c r="H5" s="251"/>
      <c r="I5" s="251"/>
    </row>
    <row r="6" spans="1:10" ht="22.8">
      <c r="B6" s="252"/>
      <c r="C6" s="252"/>
      <c r="D6" s="252"/>
      <c r="E6" s="252"/>
      <c r="F6" s="252"/>
      <c r="G6" s="252"/>
      <c r="H6" s="252"/>
      <c r="I6" s="252"/>
    </row>
    <row r="7" spans="1:10" ht="13.8">
      <c r="B7" s="36"/>
      <c r="C7" s="37"/>
      <c r="D7" s="37"/>
      <c r="E7" s="38"/>
      <c r="F7" s="23"/>
      <c r="G7" s="39"/>
      <c r="H7" s="40"/>
      <c r="I7" s="37" t="s">
        <v>0</v>
      </c>
    </row>
    <row r="8" spans="1:10" s="23" customFormat="1" ht="96.6">
      <c r="B8" s="24" t="s">
        <v>204</v>
      </c>
      <c r="C8" s="24" t="s">
        <v>205</v>
      </c>
      <c r="D8" s="24" t="s">
        <v>206</v>
      </c>
      <c r="E8" s="24" t="s">
        <v>207</v>
      </c>
      <c r="F8" s="24" t="s">
        <v>227</v>
      </c>
      <c r="G8" s="24" t="s">
        <v>15</v>
      </c>
      <c r="H8" s="41" t="s">
        <v>1</v>
      </c>
      <c r="I8" s="24" t="s">
        <v>2</v>
      </c>
    </row>
    <row r="9" spans="1:10" s="13" customFormat="1">
      <c r="B9" s="25">
        <v>1</v>
      </c>
      <c r="C9" s="25">
        <v>2</v>
      </c>
      <c r="D9" s="25">
        <v>3</v>
      </c>
      <c r="E9" s="25">
        <v>4</v>
      </c>
      <c r="F9" s="25">
        <v>5</v>
      </c>
      <c r="G9" s="25">
        <v>6</v>
      </c>
      <c r="H9" s="25">
        <v>7</v>
      </c>
      <c r="I9" s="25">
        <v>8</v>
      </c>
    </row>
    <row r="10" spans="1:10" s="13" customFormat="1" ht="15.6">
      <c r="B10" s="9" t="s">
        <v>411</v>
      </c>
      <c r="C10" s="45"/>
      <c r="D10" s="9"/>
      <c r="E10" s="10" t="s">
        <v>412</v>
      </c>
      <c r="F10" s="75"/>
      <c r="G10" s="12">
        <f>SUM(G12)</f>
        <v>4476600</v>
      </c>
      <c r="H10" s="12">
        <f>SUM(H12)</f>
        <v>-4000000</v>
      </c>
      <c r="I10" s="12">
        <f>SUM(I12)</f>
        <v>476600</v>
      </c>
    </row>
    <row r="11" spans="1:10" s="13" customFormat="1" ht="15.6">
      <c r="B11" s="9" t="s">
        <v>413</v>
      </c>
      <c r="C11" s="45"/>
      <c r="D11" s="9"/>
      <c r="E11" s="8" t="s">
        <v>412</v>
      </c>
      <c r="F11" s="75"/>
      <c r="G11" s="25"/>
      <c r="H11" s="25"/>
      <c r="I11" s="25"/>
    </row>
    <row r="12" spans="1:10" s="13" customFormat="1" ht="45">
      <c r="B12" s="2" t="s">
        <v>414</v>
      </c>
      <c r="C12" s="53" t="s">
        <v>75</v>
      </c>
      <c r="D12" s="2" t="s">
        <v>76</v>
      </c>
      <c r="E12" s="5" t="s">
        <v>415</v>
      </c>
      <c r="F12" s="5" t="s">
        <v>284</v>
      </c>
      <c r="G12" s="91">
        <v>4476600</v>
      </c>
      <c r="H12" s="91">
        <v>-4000000</v>
      </c>
      <c r="I12" s="91">
        <f>G12+H12</f>
        <v>476600</v>
      </c>
    </row>
    <row r="13" spans="1:10" s="13" customFormat="1" ht="18" customHeight="1">
      <c r="B13" s="42" t="s">
        <v>36</v>
      </c>
      <c r="C13" s="42"/>
      <c r="D13" s="42"/>
      <c r="E13" s="26" t="s">
        <v>37</v>
      </c>
      <c r="F13" s="26"/>
      <c r="G13" s="11">
        <f>SUM(G15:G16)</f>
        <v>1666000</v>
      </c>
      <c r="H13" s="11">
        <f>SUM(H15:H16)</f>
        <v>1530000</v>
      </c>
      <c r="I13" s="11">
        <f>SUM(I15:I16)</f>
        <v>3196000</v>
      </c>
    </row>
    <row r="14" spans="1:10" s="13" customFormat="1" ht="17.25" customHeight="1">
      <c r="B14" s="42" t="s">
        <v>38</v>
      </c>
      <c r="C14" s="42"/>
      <c r="D14" s="42"/>
      <c r="E14" s="27" t="s">
        <v>37</v>
      </c>
      <c r="F14" s="27"/>
      <c r="G14" s="11"/>
      <c r="H14" s="25"/>
      <c r="I14" s="25"/>
    </row>
    <row r="15" spans="1:10" s="13" customFormat="1" ht="30">
      <c r="B15" s="89" t="s">
        <v>390</v>
      </c>
      <c r="C15" s="89" t="s">
        <v>75</v>
      </c>
      <c r="D15" s="89" t="s">
        <v>76</v>
      </c>
      <c r="E15" s="90" t="s">
        <v>391</v>
      </c>
      <c r="F15" s="5" t="s">
        <v>377</v>
      </c>
      <c r="G15" s="91">
        <v>400000</v>
      </c>
      <c r="H15" s="91">
        <v>-70000</v>
      </c>
      <c r="I15" s="91">
        <f>G15+H15</f>
        <v>330000</v>
      </c>
    </row>
    <row r="16" spans="1:10" s="13" customFormat="1" ht="30">
      <c r="B16" s="7" t="s">
        <v>223</v>
      </c>
      <c r="C16" s="43" t="s">
        <v>24</v>
      </c>
      <c r="D16" s="7" t="s">
        <v>25</v>
      </c>
      <c r="E16" s="5" t="s">
        <v>39</v>
      </c>
      <c r="F16" s="5" t="s">
        <v>224</v>
      </c>
      <c r="G16" s="1">
        <v>1266000</v>
      </c>
      <c r="H16" s="1">
        <v>1600000</v>
      </c>
      <c r="I16" s="1">
        <f>G16+H16</f>
        <v>2866000</v>
      </c>
    </row>
    <row r="17" spans="2:10" s="13" customFormat="1" ht="15.6">
      <c r="B17" s="9" t="s">
        <v>36</v>
      </c>
      <c r="C17" s="45"/>
      <c r="D17" s="9"/>
      <c r="E17" s="10" t="s">
        <v>208</v>
      </c>
      <c r="F17" s="10"/>
      <c r="G17" s="11">
        <f>SUM(G19)</f>
        <v>10418100</v>
      </c>
      <c r="H17" s="11">
        <f>SUM(H19)</f>
        <v>4451400</v>
      </c>
      <c r="I17" s="11">
        <f>SUM(I19)</f>
        <v>14869500</v>
      </c>
    </row>
    <row r="18" spans="2:10" s="13" customFormat="1" ht="15.6">
      <c r="B18" s="9" t="s">
        <v>38</v>
      </c>
      <c r="C18" s="45"/>
      <c r="D18" s="9"/>
      <c r="E18" s="8" t="s">
        <v>208</v>
      </c>
      <c r="F18" s="8"/>
      <c r="G18" s="1"/>
      <c r="H18" s="1"/>
      <c r="I18" s="1"/>
    </row>
    <row r="19" spans="2:10" s="13" customFormat="1" ht="30">
      <c r="B19" s="7" t="s">
        <v>223</v>
      </c>
      <c r="C19" s="43">
        <v>7670</v>
      </c>
      <c r="D19" s="7" t="s">
        <v>25</v>
      </c>
      <c r="E19" s="5" t="s">
        <v>39</v>
      </c>
      <c r="F19" s="5" t="s">
        <v>255</v>
      </c>
      <c r="G19" s="46">
        <v>10418100</v>
      </c>
      <c r="H19" s="1">
        <f>451400+4000000</f>
        <v>4451400</v>
      </c>
      <c r="I19" s="1">
        <f>G19+H19</f>
        <v>14869500</v>
      </c>
    </row>
    <row r="20" spans="2:10" s="13" customFormat="1" ht="15.6">
      <c r="B20" s="9" t="s">
        <v>77</v>
      </c>
      <c r="C20" s="45"/>
      <c r="D20" s="9"/>
      <c r="E20" s="10" t="s">
        <v>78</v>
      </c>
      <c r="F20" s="10"/>
      <c r="G20" s="11">
        <f>SUM(G22:G172)</f>
        <v>75564000</v>
      </c>
      <c r="H20" s="11">
        <f>SUM(H22:H172)</f>
        <v>36995826.759999998</v>
      </c>
      <c r="I20" s="11">
        <f>SUM(I22:I172)</f>
        <v>112559826.76000001</v>
      </c>
      <c r="J20" s="47"/>
    </row>
    <row r="21" spans="2:10" s="13" customFormat="1" ht="15.6">
      <c r="B21" s="9" t="s">
        <v>79</v>
      </c>
      <c r="C21" s="45"/>
      <c r="D21" s="9"/>
      <c r="E21" s="8" t="s">
        <v>78</v>
      </c>
      <c r="F21" s="8"/>
      <c r="G21" s="1"/>
      <c r="H21" s="1"/>
      <c r="I21" s="1"/>
    </row>
    <row r="22" spans="2:10" s="13" customFormat="1" ht="30">
      <c r="B22" s="44" t="s">
        <v>100</v>
      </c>
      <c r="C22" s="44" t="s">
        <v>101</v>
      </c>
      <c r="D22" s="44" t="s">
        <v>102</v>
      </c>
      <c r="E22" s="20" t="s">
        <v>103</v>
      </c>
      <c r="F22" s="20" t="s">
        <v>121</v>
      </c>
      <c r="G22" s="1">
        <v>650000</v>
      </c>
      <c r="H22" s="1">
        <v>50000</v>
      </c>
      <c r="I22" s="1">
        <f t="shared" ref="I22:I34" si="0">G22+H22</f>
        <v>700000</v>
      </c>
      <c r="J22" s="48"/>
    </row>
    <row r="23" spans="2:10" s="13" customFormat="1" ht="30">
      <c r="B23" s="44" t="s">
        <v>100</v>
      </c>
      <c r="C23" s="44" t="s">
        <v>101</v>
      </c>
      <c r="D23" s="44" t="s">
        <v>102</v>
      </c>
      <c r="E23" s="20" t="s">
        <v>103</v>
      </c>
      <c r="F23" s="20" t="s">
        <v>122</v>
      </c>
      <c r="G23" s="1">
        <v>0</v>
      </c>
      <c r="H23" s="1">
        <v>15500</v>
      </c>
      <c r="I23" s="1">
        <f t="shared" si="0"/>
        <v>15500</v>
      </c>
      <c r="J23" s="48"/>
    </row>
    <row r="24" spans="2:10" s="13" customFormat="1">
      <c r="B24" s="44" t="s">
        <v>100</v>
      </c>
      <c r="C24" s="44" t="s">
        <v>101</v>
      </c>
      <c r="D24" s="44" t="s">
        <v>102</v>
      </c>
      <c r="E24" s="20" t="s">
        <v>103</v>
      </c>
      <c r="F24" s="20" t="s">
        <v>123</v>
      </c>
      <c r="G24" s="1">
        <v>0</v>
      </c>
      <c r="H24" s="1">
        <v>17800</v>
      </c>
      <c r="I24" s="1">
        <f t="shared" si="0"/>
        <v>17800</v>
      </c>
      <c r="J24" s="48"/>
    </row>
    <row r="25" spans="2:10" s="13" customFormat="1" ht="30">
      <c r="B25" s="44" t="s">
        <v>100</v>
      </c>
      <c r="C25" s="44" t="s">
        <v>101</v>
      </c>
      <c r="D25" s="44" t="s">
        <v>102</v>
      </c>
      <c r="E25" s="20" t="s">
        <v>103</v>
      </c>
      <c r="F25" s="20" t="s">
        <v>124</v>
      </c>
      <c r="G25" s="1">
        <v>0</v>
      </c>
      <c r="H25" s="1">
        <f>9677.24+124.5+7387.2</f>
        <v>17188.939999999999</v>
      </c>
      <c r="I25" s="1">
        <f t="shared" si="0"/>
        <v>17188.939999999999</v>
      </c>
      <c r="J25" s="48"/>
    </row>
    <row r="26" spans="2:10" s="13" customFormat="1" ht="30">
      <c r="B26" s="44" t="s">
        <v>100</v>
      </c>
      <c r="C26" s="44" t="s">
        <v>101</v>
      </c>
      <c r="D26" s="44" t="s">
        <v>102</v>
      </c>
      <c r="E26" s="20" t="s">
        <v>103</v>
      </c>
      <c r="F26" s="20" t="s">
        <v>125</v>
      </c>
      <c r="G26" s="1">
        <v>0</v>
      </c>
      <c r="H26" s="1">
        <f>10946.4+152</f>
        <v>11098.4</v>
      </c>
      <c r="I26" s="1">
        <f t="shared" si="0"/>
        <v>11098.4</v>
      </c>
      <c r="J26" s="48"/>
    </row>
    <row r="27" spans="2:10" s="13" customFormat="1">
      <c r="B27" s="44" t="s">
        <v>100</v>
      </c>
      <c r="C27" s="44" t="s">
        <v>101</v>
      </c>
      <c r="D27" s="44" t="s">
        <v>102</v>
      </c>
      <c r="E27" s="20" t="s">
        <v>103</v>
      </c>
      <c r="F27" s="20" t="s">
        <v>126</v>
      </c>
      <c r="G27" s="1">
        <v>0</v>
      </c>
      <c r="H27" s="1">
        <f>25868+358.85</f>
        <v>26226.85</v>
      </c>
      <c r="I27" s="1">
        <f t="shared" si="0"/>
        <v>26226.85</v>
      </c>
      <c r="J27" s="48"/>
    </row>
    <row r="28" spans="2:10" s="13" customFormat="1" ht="30">
      <c r="B28" s="44" t="s">
        <v>100</v>
      </c>
      <c r="C28" s="44" t="s">
        <v>101</v>
      </c>
      <c r="D28" s="44" t="s">
        <v>102</v>
      </c>
      <c r="E28" s="20" t="s">
        <v>103</v>
      </c>
      <c r="F28" s="20" t="s">
        <v>306</v>
      </c>
      <c r="G28" s="1">
        <v>0</v>
      </c>
      <c r="H28" s="1">
        <v>100000</v>
      </c>
      <c r="I28" s="1">
        <f t="shared" si="0"/>
        <v>100000</v>
      </c>
      <c r="J28" s="48"/>
    </row>
    <row r="29" spans="2:10" s="13" customFormat="1">
      <c r="B29" s="44" t="s">
        <v>100</v>
      </c>
      <c r="C29" s="44" t="s">
        <v>101</v>
      </c>
      <c r="D29" s="44" t="s">
        <v>102</v>
      </c>
      <c r="E29" s="20" t="s">
        <v>103</v>
      </c>
      <c r="F29" s="20" t="s">
        <v>354</v>
      </c>
      <c r="G29" s="1">
        <v>0</v>
      </c>
      <c r="H29" s="1">
        <v>200000</v>
      </c>
      <c r="I29" s="1">
        <f t="shared" si="0"/>
        <v>200000</v>
      </c>
      <c r="J29" s="48"/>
    </row>
    <row r="30" spans="2:10" s="13" customFormat="1" ht="30">
      <c r="B30" s="44" t="s">
        <v>100</v>
      </c>
      <c r="C30" s="44" t="s">
        <v>101</v>
      </c>
      <c r="D30" s="44" t="s">
        <v>102</v>
      </c>
      <c r="E30" s="20" t="s">
        <v>103</v>
      </c>
      <c r="F30" s="20" t="s">
        <v>355</v>
      </c>
      <c r="G30" s="1">
        <v>0</v>
      </c>
      <c r="H30" s="1">
        <v>100000</v>
      </c>
      <c r="I30" s="1">
        <f t="shared" si="0"/>
        <v>100000</v>
      </c>
      <c r="J30" s="48"/>
    </row>
    <row r="31" spans="2:10" s="13" customFormat="1" ht="30">
      <c r="B31" s="44" t="s">
        <v>100</v>
      </c>
      <c r="C31" s="44" t="s">
        <v>101</v>
      </c>
      <c r="D31" s="44" t="s">
        <v>102</v>
      </c>
      <c r="E31" s="20" t="s">
        <v>103</v>
      </c>
      <c r="F31" s="20" t="s">
        <v>151</v>
      </c>
      <c r="G31" s="1">
        <v>3000000</v>
      </c>
      <c r="H31" s="1">
        <v>400000</v>
      </c>
      <c r="I31" s="1">
        <f t="shared" si="0"/>
        <v>3400000</v>
      </c>
      <c r="J31" s="48"/>
    </row>
    <row r="32" spans="2:10" s="13" customFormat="1" ht="30">
      <c r="B32" s="44" t="s">
        <v>100</v>
      </c>
      <c r="C32" s="44" t="s">
        <v>101</v>
      </c>
      <c r="D32" s="44" t="s">
        <v>102</v>
      </c>
      <c r="E32" s="20" t="s">
        <v>103</v>
      </c>
      <c r="F32" s="20" t="s">
        <v>152</v>
      </c>
      <c r="G32" s="1">
        <v>2000000</v>
      </c>
      <c r="H32" s="1">
        <v>200000</v>
      </c>
      <c r="I32" s="1">
        <f t="shared" si="0"/>
        <v>2200000</v>
      </c>
      <c r="J32" s="48"/>
    </row>
    <row r="33" spans="2:10" s="13" customFormat="1">
      <c r="B33" s="44" t="s">
        <v>100</v>
      </c>
      <c r="C33" s="44" t="s">
        <v>101</v>
      </c>
      <c r="D33" s="44" t="s">
        <v>102</v>
      </c>
      <c r="E33" s="20" t="s">
        <v>103</v>
      </c>
      <c r="F33" s="20" t="s">
        <v>269</v>
      </c>
      <c r="G33" s="1">
        <v>0</v>
      </c>
      <c r="H33" s="1">
        <v>98500</v>
      </c>
      <c r="I33" s="1">
        <f t="shared" si="0"/>
        <v>98500</v>
      </c>
      <c r="J33" s="48"/>
    </row>
    <row r="34" spans="2:10" s="13" customFormat="1" ht="30">
      <c r="B34" s="44" t="s">
        <v>100</v>
      </c>
      <c r="C34" s="44" t="s">
        <v>101</v>
      </c>
      <c r="D34" s="44" t="s">
        <v>102</v>
      </c>
      <c r="E34" s="20" t="s">
        <v>103</v>
      </c>
      <c r="F34" s="20" t="s">
        <v>153</v>
      </c>
      <c r="G34" s="1">
        <v>0</v>
      </c>
      <c r="H34" s="1">
        <v>48000</v>
      </c>
      <c r="I34" s="1">
        <f t="shared" si="0"/>
        <v>48000</v>
      </c>
      <c r="J34" s="48"/>
    </row>
    <row r="35" spans="2:10" s="13" customFormat="1" ht="18" customHeight="1">
      <c r="B35" s="44" t="s">
        <v>100</v>
      </c>
      <c r="C35" s="44" t="s">
        <v>101</v>
      </c>
      <c r="D35" s="44" t="s">
        <v>102</v>
      </c>
      <c r="E35" s="20" t="s">
        <v>103</v>
      </c>
      <c r="F35" s="20" t="s">
        <v>237</v>
      </c>
      <c r="G35" s="1">
        <v>4000000</v>
      </c>
      <c r="H35" s="1">
        <v>250000</v>
      </c>
      <c r="I35" s="1">
        <f t="shared" ref="I35:I46" si="1">H35+G35</f>
        <v>4250000</v>
      </c>
      <c r="J35" s="48"/>
    </row>
    <row r="36" spans="2:10" s="13" customFormat="1">
      <c r="B36" s="44" t="s">
        <v>100</v>
      </c>
      <c r="C36" s="44" t="s">
        <v>101</v>
      </c>
      <c r="D36" s="44" t="s">
        <v>102</v>
      </c>
      <c r="E36" s="20" t="s">
        <v>103</v>
      </c>
      <c r="F36" s="20" t="s">
        <v>173</v>
      </c>
      <c r="G36" s="1">
        <v>4000000</v>
      </c>
      <c r="H36" s="1">
        <v>1400000</v>
      </c>
      <c r="I36" s="1">
        <f t="shared" si="1"/>
        <v>5400000</v>
      </c>
      <c r="J36" s="48"/>
    </row>
    <row r="37" spans="2:10" s="13" customFormat="1" ht="45">
      <c r="B37" s="44" t="s">
        <v>100</v>
      </c>
      <c r="C37" s="44" t="s">
        <v>101</v>
      </c>
      <c r="D37" s="44" t="s">
        <v>102</v>
      </c>
      <c r="E37" s="20" t="s">
        <v>103</v>
      </c>
      <c r="F37" s="20" t="s">
        <v>174</v>
      </c>
      <c r="G37" s="1">
        <v>0</v>
      </c>
      <c r="H37" s="1">
        <v>1700000</v>
      </c>
      <c r="I37" s="1">
        <f t="shared" si="1"/>
        <v>1700000</v>
      </c>
      <c r="J37" s="48"/>
    </row>
    <row r="38" spans="2:10" s="13" customFormat="1">
      <c r="B38" s="44" t="s">
        <v>100</v>
      </c>
      <c r="C38" s="44" t="s">
        <v>101</v>
      </c>
      <c r="D38" s="44" t="s">
        <v>102</v>
      </c>
      <c r="E38" s="20" t="s">
        <v>103</v>
      </c>
      <c r="F38" s="20" t="s">
        <v>175</v>
      </c>
      <c r="G38" s="1">
        <v>0</v>
      </c>
      <c r="H38" s="1">
        <v>32278.98</v>
      </c>
      <c r="I38" s="1">
        <f t="shared" si="1"/>
        <v>32278.98</v>
      </c>
      <c r="J38" s="48"/>
    </row>
    <row r="39" spans="2:10" s="13" customFormat="1" ht="30">
      <c r="B39" s="44" t="s">
        <v>100</v>
      </c>
      <c r="C39" s="44" t="s">
        <v>101</v>
      </c>
      <c r="D39" s="44" t="s">
        <v>102</v>
      </c>
      <c r="E39" s="20" t="s">
        <v>103</v>
      </c>
      <c r="F39" s="20" t="s">
        <v>219</v>
      </c>
      <c r="G39" s="1">
        <v>2464000</v>
      </c>
      <c r="H39" s="1">
        <v>950000</v>
      </c>
      <c r="I39" s="1">
        <f t="shared" si="1"/>
        <v>3414000</v>
      </c>
      <c r="J39" s="48"/>
    </row>
    <row r="40" spans="2:10" s="13" customFormat="1" ht="30">
      <c r="B40" s="44" t="s">
        <v>100</v>
      </c>
      <c r="C40" s="44" t="s">
        <v>101</v>
      </c>
      <c r="D40" s="44" t="s">
        <v>102</v>
      </c>
      <c r="E40" s="20" t="s">
        <v>103</v>
      </c>
      <c r="F40" s="20" t="s">
        <v>337</v>
      </c>
      <c r="G40" s="1">
        <v>0</v>
      </c>
      <c r="H40" s="1">
        <v>70482.710000000006</v>
      </c>
      <c r="I40" s="1">
        <f t="shared" si="1"/>
        <v>70482.710000000006</v>
      </c>
      <c r="J40" s="48"/>
    </row>
    <row r="41" spans="2:10" s="13" customFormat="1">
      <c r="B41" s="44" t="s">
        <v>100</v>
      </c>
      <c r="C41" s="44" t="s">
        <v>101</v>
      </c>
      <c r="D41" s="44" t="s">
        <v>102</v>
      </c>
      <c r="E41" s="20" t="s">
        <v>103</v>
      </c>
      <c r="F41" s="20" t="s">
        <v>176</v>
      </c>
      <c r="G41" s="1">
        <v>0</v>
      </c>
      <c r="H41" s="1">
        <v>2133.58</v>
      </c>
      <c r="I41" s="1">
        <f t="shared" si="1"/>
        <v>2133.58</v>
      </c>
      <c r="J41" s="48"/>
    </row>
    <row r="42" spans="2:10" s="13" customFormat="1">
      <c r="B42" s="44" t="s">
        <v>100</v>
      </c>
      <c r="C42" s="44" t="s">
        <v>101</v>
      </c>
      <c r="D42" s="44" t="s">
        <v>102</v>
      </c>
      <c r="E42" s="20" t="s">
        <v>103</v>
      </c>
      <c r="F42" s="20" t="s">
        <v>177</v>
      </c>
      <c r="G42" s="1">
        <v>0</v>
      </c>
      <c r="H42" s="1">
        <v>2452.27</v>
      </c>
      <c r="I42" s="1">
        <f t="shared" si="1"/>
        <v>2452.27</v>
      </c>
      <c r="J42" s="48"/>
    </row>
    <row r="43" spans="2:10" s="13" customFormat="1">
      <c r="B43" s="44" t="s">
        <v>100</v>
      </c>
      <c r="C43" s="44" t="s">
        <v>101</v>
      </c>
      <c r="D43" s="44" t="s">
        <v>102</v>
      </c>
      <c r="E43" s="20" t="s">
        <v>103</v>
      </c>
      <c r="F43" s="20" t="s">
        <v>178</v>
      </c>
      <c r="G43" s="1">
        <v>0</v>
      </c>
      <c r="H43" s="1">
        <v>1471.72</v>
      </c>
      <c r="I43" s="1">
        <f t="shared" si="1"/>
        <v>1471.72</v>
      </c>
      <c r="J43" s="48"/>
    </row>
    <row r="44" spans="2:10" s="13" customFormat="1" ht="30">
      <c r="B44" s="44" t="s">
        <v>100</v>
      </c>
      <c r="C44" s="44" t="s">
        <v>101</v>
      </c>
      <c r="D44" s="44" t="s">
        <v>102</v>
      </c>
      <c r="E44" s="20" t="s">
        <v>103</v>
      </c>
      <c r="F44" s="20" t="s">
        <v>179</v>
      </c>
      <c r="G44" s="1">
        <v>0</v>
      </c>
      <c r="H44" s="1">
        <v>847161.8</v>
      </c>
      <c r="I44" s="1">
        <f t="shared" si="1"/>
        <v>847161.8</v>
      </c>
      <c r="J44" s="48"/>
    </row>
    <row r="45" spans="2:10" s="13" customFormat="1">
      <c r="B45" s="44" t="s">
        <v>100</v>
      </c>
      <c r="C45" s="44" t="s">
        <v>101</v>
      </c>
      <c r="D45" s="44" t="s">
        <v>102</v>
      </c>
      <c r="E45" s="20" t="s">
        <v>103</v>
      </c>
      <c r="F45" s="20" t="s">
        <v>180</v>
      </c>
      <c r="G45" s="1">
        <v>0</v>
      </c>
      <c r="H45" s="1">
        <v>22432.62</v>
      </c>
      <c r="I45" s="1">
        <f t="shared" si="1"/>
        <v>22432.62</v>
      </c>
      <c r="J45" s="48"/>
    </row>
    <row r="46" spans="2:10" s="13" customFormat="1" ht="30">
      <c r="B46" s="44" t="s">
        <v>100</v>
      </c>
      <c r="C46" s="44" t="s">
        <v>101</v>
      </c>
      <c r="D46" s="44" t="s">
        <v>102</v>
      </c>
      <c r="E46" s="20" t="s">
        <v>103</v>
      </c>
      <c r="F46" s="20" t="s">
        <v>181</v>
      </c>
      <c r="G46" s="1">
        <v>0</v>
      </c>
      <c r="H46" s="1">
        <v>16117.88</v>
      </c>
      <c r="I46" s="1">
        <f t="shared" si="1"/>
        <v>16117.88</v>
      </c>
      <c r="J46" s="48"/>
    </row>
    <row r="47" spans="2:10" s="13" customFormat="1" ht="30">
      <c r="B47" s="49" t="s">
        <v>100</v>
      </c>
      <c r="C47" s="49" t="s">
        <v>101</v>
      </c>
      <c r="D47" s="2" t="s">
        <v>102</v>
      </c>
      <c r="E47" s="3" t="s">
        <v>103</v>
      </c>
      <c r="F47" s="28" t="s">
        <v>238</v>
      </c>
      <c r="G47" s="1">
        <v>0</v>
      </c>
      <c r="H47" s="1">
        <v>42000</v>
      </c>
      <c r="I47" s="1">
        <f>G47+H47</f>
        <v>42000</v>
      </c>
      <c r="J47" s="48"/>
    </row>
    <row r="48" spans="2:10" s="13" customFormat="1" ht="60">
      <c r="B48" s="49" t="s">
        <v>80</v>
      </c>
      <c r="C48" s="49" t="s">
        <v>81</v>
      </c>
      <c r="D48" s="2" t="s">
        <v>82</v>
      </c>
      <c r="E48" s="3" t="s">
        <v>83</v>
      </c>
      <c r="F48" s="28" t="s">
        <v>338</v>
      </c>
      <c r="G48" s="1">
        <v>0</v>
      </c>
      <c r="H48" s="1">
        <v>1992594.3599999999</v>
      </c>
      <c r="I48" s="1">
        <f t="shared" ref="I48:I53" si="2">G48+H48</f>
        <v>1992594.3599999999</v>
      </c>
      <c r="J48" s="48"/>
    </row>
    <row r="49" spans="2:10" s="13" customFormat="1" ht="60">
      <c r="B49" s="49" t="s">
        <v>80</v>
      </c>
      <c r="C49" s="49" t="s">
        <v>81</v>
      </c>
      <c r="D49" s="2" t="s">
        <v>82</v>
      </c>
      <c r="E49" s="3" t="s">
        <v>83</v>
      </c>
      <c r="F49" s="28" t="s">
        <v>182</v>
      </c>
      <c r="G49" s="1">
        <v>0</v>
      </c>
      <c r="H49" s="1">
        <v>209076.31</v>
      </c>
      <c r="I49" s="1">
        <f t="shared" si="2"/>
        <v>209076.31</v>
      </c>
      <c r="J49" s="48"/>
    </row>
    <row r="50" spans="2:10" s="13" customFormat="1" ht="60">
      <c r="B50" s="49" t="s">
        <v>80</v>
      </c>
      <c r="C50" s="49" t="s">
        <v>81</v>
      </c>
      <c r="D50" s="2" t="s">
        <v>82</v>
      </c>
      <c r="E50" s="3" t="s">
        <v>83</v>
      </c>
      <c r="F50" s="28" t="s">
        <v>183</v>
      </c>
      <c r="G50" s="1">
        <v>0</v>
      </c>
      <c r="H50" s="1">
        <v>10000</v>
      </c>
      <c r="I50" s="1">
        <f t="shared" si="2"/>
        <v>10000</v>
      </c>
      <c r="J50" s="48"/>
    </row>
    <row r="51" spans="2:10" s="13" customFormat="1" ht="60">
      <c r="B51" s="49" t="s">
        <v>80</v>
      </c>
      <c r="C51" s="49" t="s">
        <v>81</v>
      </c>
      <c r="D51" s="2" t="s">
        <v>82</v>
      </c>
      <c r="E51" s="3" t="s">
        <v>83</v>
      </c>
      <c r="F51" s="28" t="s">
        <v>273</v>
      </c>
      <c r="G51" s="1">
        <v>0</v>
      </c>
      <c r="H51" s="1">
        <v>38982.339999999997</v>
      </c>
      <c r="I51" s="1">
        <f t="shared" si="2"/>
        <v>38982.339999999997</v>
      </c>
      <c r="J51" s="48"/>
    </row>
    <row r="52" spans="2:10" s="13" customFormat="1" ht="60">
      <c r="B52" s="49" t="s">
        <v>80</v>
      </c>
      <c r="C52" s="49" t="s">
        <v>81</v>
      </c>
      <c r="D52" s="2" t="s">
        <v>82</v>
      </c>
      <c r="E52" s="3" t="s">
        <v>83</v>
      </c>
      <c r="F52" s="28" t="s">
        <v>185</v>
      </c>
      <c r="G52" s="1">
        <v>0</v>
      </c>
      <c r="H52" s="1">
        <v>160792</v>
      </c>
      <c r="I52" s="1">
        <f t="shared" si="2"/>
        <v>160792</v>
      </c>
      <c r="J52" s="48"/>
    </row>
    <row r="53" spans="2:10" s="13" customFormat="1" ht="60">
      <c r="B53" s="49" t="s">
        <v>80</v>
      </c>
      <c r="C53" s="49" t="s">
        <v>81</v>
      </c>
      <c r="D53" s="2" t="s">
        <v>82</v>
      </c>
      <c r="E53" s="3" t="s">
        <v>83</v>
      </c>
      <c r="F53" s="28" t="s">
        <v>220</v>
      </c>
      <c r="G53" s="1">
        <v>0</v>
      </c>
      <c r="H53" s="1">
        <v>2800</v>
      </c>
      <c r="I53" s="1">
        <f t="shared" si="2"/>
        <v>2800</v>
      </c>
      <c r="J53" s="48"/>
    </row>
    <row r="54" spans="2:10" s="13" customFormat="1" ht="60">
      <c r="B54" s="49" t="s">
        <v>80</v>
      </c>
      <c r="C54" s="49" t="s">
        <v>81</v>
      </c>
      <c r="D54" s="2" t="s">
        <v>82</v>
      </c>
      <c r="E54" s="3" t="s">
        <v>83</v>
      </c>
      <c r="F54" s="28" t="s">
        <v>186</v>
      </c>
      <c r="G54" s="1">
        <v>0</v>
      </c>
      <c r="H54" s="1">
        <v>12150.82</v>
      </c>
      <c r="I54" s="1">
        <f>H54+G54</f>
        <v>12150.82</v>
      </c>
      <c r="J54" s="48"/>
    </row>
    <row r="55" spans="2:10" s="13" customFormat="1" ht="60">
      <c r="B55" s="44" t="s">
        <v>80</v>
      </c>
      <c r="C55" s="44" t="s">
        <v>81</v>
      </c>
      <c r="D55" s="44" t="s">
        <v>82</v>
      </c>
      <c r="E55" s="20" t="s">
        <v>83</v>
      </c>
      <c r="F55" s="20" t="s">
        <v>307</v>
      </c>
      <c r="G55" s="1">
        <v>0</v>
      </c>
      <c r="H55" s="50">
        <v>3220.95</v>
      </c>
      <c r="I55" s="1">
        <f t="shared" ref="I55:I92" si="3">G55+H55</f>
        <v>3220.95</v>
      </c>
      <c r="J55" s="48"/>
    </row>
    <row r="56" spans="2:10" s="13" customFormat="1" ht="60">
      <c r="B56" s="44" t="s">
        <v>80</v>
      </c>
      <c r="C56" s="44" t="s">
        <v>81</v>
      </c>
      <c r="D56" s="44" t="s">
        <v>82</v>
      </c>
      <c r="E56" s="20" t="s">
        <v>83</v>
      </c>
      <c r="F56" s="20" t="s">
        <v>190</v>
      </c>
      <c r="G56" s="1">
        <v>500000</v>
      </c>
      <c r="H56" s="1">
        <v>99750</v>
      </c>
      <c r="I56" s="1">
        <f t="shared" si="3"/>
        <v>599750</v>
      </c>
      <c r="J56" s="48"/>
    </row>
    <row r="57" spans="2:10" s="13" customFormat="1" ht="60">
      <c r="B57" s="44" t="s">
        <v>80</v>
      </c>
      <c r="C57" s="44" t="s">
        <v>81</v>
      </c>
      <c r="D57" s="44" t="s">
        <v>82</v>
      </c>
      <c r="E57" s="20" t="s">
        <v>83</v>
      </c>
      <c r="F57" s="20" t="s">
        <v>98</v>
      </c>
      <c r="G57" s="1">
        <v>18600000</v>
      </c>
      <c r="H57" s="1">
        <v>6200000</v>
      </c>
      <c r="I57" s="1">
        <f t="shared" si="3"/>
        <v>24800000</v>
      </c>
      <c r="J57" s="48"/>
    </row>
    <row r="58" spans="2:10" s="13" customFormat="1" ht="60">
      <c r="B58" s="44" t="s">
        <v>80</v>
      </c>
      <c r="C58" s="44" t="s">
        <v>81</v>
      </c>
      <c r="D58" s="44" t="s">
        <v>82</v>
      </c>
      <c r="E58" s="20" t="s">
        <v>83</v>
      </c>
      <c r="F58" s="20" t="s">
        <v>99</v>
      </c>
      <c r="G58" s="1">
        <v>9100000</v>
      </c>
      <c r="H58" s="1">
        <v>1200000</v>
      </c>
      <c r="I58" s="1">
        <f t="shared" si="3"/>
        <v>10300000</v>
      </c>
      <c r="J58" s="48"/>
    </row>
    <row r="59" spans="2:10" s="13" customFormat="1" ht="60">
      <c r="B59" s="44" t="s">
        <v>80</v>
      </c>
      <c r="C59" s="44" t="s">
        <v>81</v>
      </c>
      <c r="D59" s="44" t="s">
        <v>82</v>
      </c>
      <c r="E59" s="20" t="s">
        <v>83</v>
      </c>
      <c r="F59" s="20" t="s">
        <v>105</v>
      </c>
      <c r="G59" s="1">
        <v>0</v>
      </c>
      <c r="H59" s="1">
        <f>12436.01+1157.45</f>
        <v>13593.460000000001</v>
      </c>
      <c r="I59" s="1">
        <f t="shared" si="3"/>
        <v>13593.460000000001</v>
      </c>
      <c r="J59" s="48"/>
    </row>
    <row r="60" spans="2:10" s="13" customFormat="1" ht="60">
      <c r="B60" s="44" t="s">
        <v>80</v>
      </c>
      <c r="C60" s="44" t="s">
        <v>81</v>
      </c>
      <c r="D60" s="44" t="s">
        <v>82</v>
      </c>
      <c r="E60" s="20" t="s">
        <v>83</v>
      </c>
      <c r="F60" s="20" t="s">
        <v>222</v>
      </c>
      <c r="G60" s="1">
        <v>0</v>
      </c>
      <c r="H60" s="1">
        <v>17608.18</v>
      </c>
      <c r="I60" s="1">
        <f t="shared" si="3"/>
        <v>17608.18</v>
      </c>
      <c r="J60" s="48"/>
    </row>
    <row r="61" spans="2:10" s="13" customFormat="1" ht="60">
      <c r="B61" s="44" t="s">
        <v>80</v>
      </c>
      <c r="C61" s="44" t="s">
        <v>81</v>
      </c>
      <c r="D61" s="44" t="s">
        <v>82</v>
      </c>
      <c r="E61" s="20" t="s">
        <v>83</v>
      </c>
      <c r="F61" s="20" t="s">
        <v>106</v>
      </c>
      <c r="G61" s="1">
        <v>0</v>
      </c>
      <c r="H61" s="51">
        <f>23316+364</f>
        <v>23680</v>
      </c>
      <c r="I61" s="1">
        <f t="shared" si="3"/>
        <v>23680</v>
      </c>
      <c r="J61" s="48"/>
    </row>
    <row r="62" spans="2:10" s="13" customFormat="1" ht="60">
      <c r="B62" s="44" t="s">
        <v>80</v>
      </c>
      <c r="C62" s="44" t="s">
        <v>81</v>
      </c>
      <c r="D62" s="44" t="s">
        <v>82</v>
      </c>
      <c r="E62" s="20" t="s">
        <v>83</v>
      </c>
      <c r="F62" s="20" t="s">
        <v>107</v>
      </c>
      <c r="G62" s="1">
        <v>0</v>
      </c>
      <c r="H62" s="51">
        <v>158573</v>
      </c>
      <c r="I62" s="1">
        <f t="shared" si="3"/>
        <v>158573</v>
      </c>
      <c r="J62" s="48"/>
    </row>
    <row r="63" spans="2:10" s="13" customFormat="1" ht="60">
      <c r="B63" s="44" t="s">
        <v>80</v>
      </c>
      <c r="C63" s="44" t="s">
        <v>81</v>
      </c>
      <c r="D63" s="44" t="s">
        <v>82</v>
      </c>
      <c r="E63" s="20" t="s">
        <v>83</v>
      </c>
      <c r="F63" s="20" t="s">
        <v>108</v>
      </c>
      <c r="G63" s="1">
        <v>0</v>
      </c>
      <c r="H63" s="1">
        <f>54674.4+679.75</f>
        <v>55354.15</v>
      </c>
      <c r="I63" s="1">
        <f t="shared" si="3"/>
        <v>55354.15</v>
      </c>
      <c r="J63" s="48"/>
    </row>
    <row r="64" spans="2:10" s="13" customFormat="1" ht="60">
      <c r="B64" s="44" t="s">
        <v>80</v>
      </c>
      <c r="C64" s="44" t="s">
        <v>81</v>
      </c>
      <c r="D64" s="44" t="s">
        <v>82</v>
      </c>
      <c r="E64" s="20" t="s">
        <v>83</v>
      </c>
      <c r="F64" s="20" t="s">
        <v>356</v>
      </c>
      <c r="G64" s="1">
        <v>0</v>
      </c>
      <c r="H64" s="1">
        <v>4600</v>
      </c>
      <c r="I64" s="1">
        <f t="shared" si="3"/>
        <v>4600</v>
      </c>
      <c r="J64" s="48"/>
    </row>
    <row r="65" spans="2:10" s="13" customFormat="1" ht="60">
      <c r="B65" s="44" t="s">
        <v>80</v>
      </c>
      <c r="C65" s="44" t="s">
        <v>81</v>
      </c>
      <c r="D65" s="44" t="s">
        <v>82</v>
      </c>
      <c r="E65" s="20" t="s">
        <v>83</v>
      </c>
      <c r="F65" s="20" t="s">
        <v>380</v>
      </c>
      <c r="G65" s="1">
        <v>500000</v>
      </c>
      <c r="H65" s="1">
        <v>45000</v>
      </c>
      <c r="I65" s="1">
        <f t="shared" si="3"/>
        <v>545000</v>
      </c>
      <c r="J65" s="48"/>
    </row>
    <row r="66" spans="2:10" s="13" customFormat="1" ht="60">
      <c r="B66" s="44" t="s">
        <v>80</v>
      </c>
      <c r="C66" s="44" t="s">
        <v>81</v>
      </c>
      <c r="D66" s="44" t="s">
        <v>82</v>
      </c>
      <c r="E66" s="20" t="s">
        <v>83</v>
      </c>
      <c r="F66" s="20" t="s">
        <v>110</v>
      </c>
      <c r="G66" s="1">
        <v>0</v>
      </c>
      <c r="H66" s="1">
        <v>41186</v>
      </c>
      <c r="I66" s="1">
        <f t="shared" si="3"/>
        <v>41186</v>
      </c>
      <c r="J66" s="48"/>
    </row>
    <row r="67" spans="2:10" s="13" customFormat="1" ht="60">
      <c r="B67" s="44" t="s">
        <v>80</v>
      </c>
      <c r="C67" s="44" t="s">
        <v>81</v>
      </c>
      <c r="D67" s="44" t="s">
        <v>82</v>
      </c>
      <c r="E67" s="20" t="s">
        <v>83</v>
      </c>
      <c r="F67" s="20" t="s">
        <v>111</v>
      </c>
      <c r="G67" s="1">
        <v>0</v>
      </c>
      <c r="H67" s="1">
        <f>7899.66+102.34</f>
        <v>8002</v>
      </c>
      <c r="I67" s="1">
        <f t="shared" si="3"/>
        <v>8002</v>
      </c>
      <c r="J67" s="48"/>
    </row>
    <row r="68" spans="2:10" s="13" customFormat="1" ht="60">
      <c r="B68" s="44" t="s">
        <v>80</v>
      </c>
      <c r="C68" s="44" t="s">
        <v>81</v>
      </c>
      <c r="D68" s="44" t="s">
        <v>82</v>
      </c>
      <c r="E68" s="20" t="s">
        <v>83</v>
      </c>
      <c r="F68" s="20" t="s">
        <v>112</v>
      </c>
      <c r="G68" s="1">
        <v>0</v>
      </c>
      <c r="H68" s="1">
        <v>30000</v>
      </c>
      <c r="I68" s="1">
        <f t="shared" si="3"/>
        <v>30000</v>
      </c>
      <c r="J68" s="48"/>
    </row>
    <row r="69" spans="2:10" s="13" customFormat="1" ht="60">
      <c r="B69" s="44" t="s">
        <v>80</v>
      </c>
      <c r="C69" s="44" t="s">
        <v>81</v>
      </c>
      <c r="D69" s="44" t="s">
        <v>82</v>
      </c>
      <c r="E69" s="20" t="s">
        <v>83</v>
      </c>
      <c r="F69" s="20" t="s">
        <v>357</v>
      </c>
      <c r="G69" s="1">
        <v>0</v>
      </c>
      <c r="H69" s="1">
        <v>6760.31</v>
      </c>
      <c r="I69" s="1">
        <f t="shared" si="3"/>
        <v>6760.31</v>
      </c>
      <c r="J69" s="48"/>
    </row>
    <row r="70" spans="2:10" s="13" customFormat="1" ht="60">
      <c r="B70" s="44" t="s">
        <v>80</v>
      </c>
      <c r="C70" s="44" t="s">
        <v>81</v>
      </c>
      <c r="D70" s="44" t="s">
        <v>82</v>
      </c>
      <c r="E70" s="20" t="s">
        <v>83</v>
      </c>
      <c r="F70" s="20" t="s">
        <v>339</v>
      </c>
      <c r="G70" s="1">
        <v>0</v>
      </c>
      <c r="H70" s="1">
        <v>5967.6</v>
      </c>
      <c r="I70" s="1">
        <f t="shared" si="3"/>
        <v>5967.6</v>
      </c>
      <c r="J70" s="48"/>
    </row>
    <row r="71" spans="2:10" s="13" customFormat="1" ht="60">
      <c r="B71" s="44" t="s">
        <v>80</v>
      </c>
      <c r="C71" s="44" t="s">
        <v>81</v>
      </c>
      <c r="D71" s="44" t="s">
        <v>82</v>
      </c>
      <c r="E71" s="20" t="s">
        <v>83</v>
      </c>
      <c r="F71" s="20" t="s">
        <v>127</v>
      </c>
      <c r="G71" s="1">
        <v>900000</v>
      </c>
      <c r="H71" s="1">
        <v>108000</v>
      </c>
      <c r="I71" s="1">
        <f t="shared" si="3"/>
        <v>1008000</v>
      </c>
      <c r="J71" s="48"/>
    </row>
    <row r="72" spans="2:10" s="13" customFormat="1" ht="60">
      <c r="B72" s="44" t="s">
        <v>80</v>
      </c>
      <c r="C72" s="44" t="s">
        <v>81</v>
      </c>
      <c r="D72" s="44" t="s">
        <v>82</v>
      </c>
      <c r="E72" s="20" t="s">
        <v>83</v>
      </c>
      <c r="F72" s="20" t="s">
        <v>128</v>
      </c>
      <c r="G72" s="1">
        <v>1000000</v>
      </c>
      <c r="H72" s="1">
        <v>440000</v>
      </c>
      <c r="I72" s="1">
        <f t="shared" si="3"/>
        <v>1440000</v>
      </c>
      <c r="J72" s="48"/>
    </row>
    <row r="73" spans="2:10" s="13" customFormat="1" ht="60">
      <c r="B73" s="44" t="s">
        <v>80</v>
      </c>
      <c r="C73" s="44" t="s">
        <v>81</v>
      </c>
      <c r="D73" s="44" t="s">
        <v>82</v>
      </c>
      <c r="E73" s="20" t="s">
        <v>83</v>
      </c>
      <c r="F73" s="20" t="s">
        <v>358</v>
      </c>
      <c r="G73" s="1">
        <v>500000</v>
      </c>
      <c r="H73" s="81">
        <v>-200000</v>
      </c>
      <c r="I73" s="1">
        <f t="shared" si="3"/>
        <v>300000</v>
      </c>
      <c r="J73" s="48"/>
    </row>
    <row r="74" spans="2:10" s="86" customFormat="1" ht="60">
      <c r="B74" s="83" t="s">
        <v>80</v>
      </c>
      <c r="C74" s="83" t="s">
        <v>81</v>
      </c>
      <c r="D74" s="83" t="s">
        <v>82</v>
      </c>
      <c r="E74" s="84" t="s">
        <v>83</v>
      </c>
      <c r="F74" s="84" t="s">
        <v>379</v>
      </c>
      <c r="G74" s="81">
        <v>0</v>
      </c>
      <c r="H74" s="81">
        <v>200000</v>
      </c>
      <c r="I74" s="81">
        <f t="shared" si="3"/>
        <v>200000</v>
      </c>
      <c r="J74" s="85"/>
    </row>
    <row r="75" spans="2:10" s="13" customFormat="1" ht="60">
      <c r="B75" s="44" t="s">
        <v>80</v>
      </c>
      <c r="C75" s="44" t="s">
        <v>81</v>
      </c>
      <c r="D75" s="44" t="s">
        <v>82</v>
      </c>
      <c r="E75" s="20" t="s">
        <v>83</v>
      </c>
      <c r="F75" s="20" t="s">
        <v>129</v>
      </c>
      <c r="G75" s="1">
        <v>0</v>
      </c>
      <c r="H75" s="1">
        <v>25000</v>
      </c>
      <c r="I75" s="1">
        <f t="shared" si="3"/>
        <v>25000</v>
      </c>
      <c r="J75" s="48"/>
    </row>
    <row r="76" spans="2:10" s="13" customFormat="1" ht="60">
      <c r="B76" s="44" t="s">
        <v>80</v>
      </c>
      <c r="C76" s="44" t="s">
        <v>81</v>
      </c>
      <c r="D76" s="44" t="s">
        <v>82</v>
      </c>
      <c r="E76" s="20" t="s">
        <v>83</v>
      </c>
      <c r="F76" s="20" t="s">
        <v>130</v>
      </c>
      <c r="G76" s="1">
        <v>0</v>
      </c>
      <c r="H76" s="1">
        <v>30000</v>
      </c>
      <c r="I76" s="1">
        <f t="shared" si="3"/>
        <v>30000</v>
      </c>
      <c r="J76" s="48"/>
    </row>
    <row r="77" spans="2:10" s="13" customFormat="1" ht="60">
      <c r="B77" s="44" t="s">
        <v>80</v>
      </c>
      <c r="C77" s="44" t="s">
        <v>81</v>
      </c>
      <c r="D77" s="44" t="s">
        <v>82</v>
      </c>
      <c r="E77" s="20" t="s">
        <v>83</v>
      </c>
      <c r="F77" s="20" t="s">
        <v>131</v>
      </c>
      <c r="G77" s="1">
        <v>0</v>
      </c>
      <c r="H77" s="1">
        <v>45000</v>
      </c>
      <c r="I77" s="1">
        <f t="shared" si="3"/>
        <v>45000</v>
      </c>
      <c r="J77" s="48"/>
    </row>
    <row r="78" spans="2:10" s="13" customFormat="1" ht="60">
      <c r="B78" s="44" t="s">
        <v>80</v>
      </c>
      <c r="C78" s="44" t="s">
        <v>81</v>
      </c>
      <c r="D78" s="44" t="s">
        <v>82</v>
      </c>
      <c r="E78" s="20" t="s">
        <v>83</v>
      </c>
      <c r="F78" s="20" t="s">
        <v>132</v>
      </c>
      <c r="G78" s="1">
        <v>0</v>
      </c>
      <c r="H78" s="1">
        <v>46000</v>
      </c>
      <c r="I78" s="1">
        <f t="shared" si="3"/>
        <v>46000</v>
      </c>
      <c r="J78" s="48"/>
    </row>
    <row r="79" spans="2:10" s="13" customFormat="1" ht="60">
      <c r="B79" s="44" t="s">
        <v>80</v>
      </c>
      <c r="C79" s="44" t="s">
        <v>81</v>
      </c>
      <c r="D79" s="44" t="s">
        <v>82</v>
      </c>
      <c r="E79" s="20" t="s">
        <v>83</v>
      </c>
      <c r="F79" s="20" t="s">
        <v>133</v>
      </c>
      <c r="G79" s="1">
        <v>0</v>
      </c>
      <c r="H79" s="1">
        <v>92000</v>
      </c>
      <c r="I79" s="1">
        <f t="shared" si="3"/>
        <v>92000</v>
      </c>
      <c r="J79" s="48"/>
    </row>
    <row r="80" spans="2:10" s="13" customFormat="1" ht="60">
      <c r="B80" s="44" t="s">
        <v>80</v>
      </c>
      <c r="C80" s="44" t="s">
        <v>81</v>
      </c>
      <c r="D80" s="44" t="s">
        <v>82</v>
      </c>
      <c r="E80" s="20" t="s">
        <v>83</v>
      </c>
      <c r="F80" s="20" t="s">
        <v>134</v>
      </c>
      <c r="G80" s="1">
        <v>0</v>
      </c>
      <c r="H80" s="1">
        <v>26000</v>
      </c>
      <c r="I80" s="1">
        <f t="shared" si="3"/>
        <v>26000</v>
      </c>
      <c r="J80" s="48"/>
    </row>
    <row r="81" spans="2:10" s="13" customFormat="1" ht="60">
      <c r="B81" s="44" t="s">
        <v>80</v>
      </c>
      <c r="C81" s="44" t="s">
        <v>81</v>
      </c>
      <c r="D81" s="44" t="s">
        <v>82</v>
      </c>
      <c r="E81" s="20" t="s">
        <v>83</v>
      </c>
      <c r="F81" s="20" t="s">
        <v>135</v>
      </c>
      <c r="G81" s="1">
        <v>0</v>
      </c>
      <c r="H81" s="1">
        <v>380000</v>
      </c>
      <c r="I81" s="1">
        <f t="shared" si="3"/>
        <v>380000</v>
      </c>
      <c r="J81" s="48"/>
    </row>
    <row r="82" spans="2:10" s="13" customFormat="1" ht="60">
      <c r="B82" s="44" t="s">
        <v>80</v>
      </c>
      <c r="C82" s="44" t="s">
        <v>81</v>
      </c>
      <c r="D82" s="44" t="s">
        <v>82</v>
      </c>
      <c r="E82" s="20" t="s">
        <v>83</v>
      </c>
      <c r="F82" s="20" t="s">
        <v>136</v>
      </c>
      <c r="G82" s="1">
        <v>0</v>
      </c>
      <c r="H82" s="1">
        <v>300000</v>
      </c>
      <c r="I82" s="1">
        <f t="shared" si="3"/>
        <v>300000</v>
      </c>
      <c r="J82" s="48"/>
    </row>
    <row r="83" spans="2:10" s="13" customFormat="1" ht="60">
      <c r="B83" s="44" t="s">
        <v>80</v>
      </c>
      <c r="C83" s="44" t="s">
        <v>81</v>
      </c>
      <c r="D83" s="44" t="s">
        <v>82</v>
      </c>
      <c r="E83" s="20" t="s">
        <v>83</v>
      </c>
      <c r="F83" s="20" t="s">
        <v>137</v>
      </c>
      <c r="G83" s="1">
        <v>0</v>
      </c>
      <c r="H83" s="1">
        <v>8200</v>
      </c>
      <c r="I83" s="1">
        <f t="shared" si="3"/>
        <v>8200</v>
      </c>
      <c r="J83" s="48"/>
    </row>
    <row r="84" spans="2:10" s="13" customFormat="1" ht="60">
      <c r="B84" s="44" t="s">
        <v>80</v>
      </c>
      <c r="C84" s="44" t="s">
        <v>81</v>
      </c>
      <c r="D84" s="44" t="s">
        <v>82</v>
      </c>
      <c r="E84" s="20" t="s">
        <v>83</v>
      </c>
      <c r="F84" s="20" t="s">
        <v>138</v>
      </c>
      <c r="G84" s="1">
        <v>0</v>
      </c>
      <c r="H84" s="1">
        <v>70000</v>
      </c>
      <c r="I84" s="1">
        <f t="shared" si="3"/>
        <v>70000</v>
      </c>
      <c r="J84" s="48"/>
    </row>
    <row r="85" spans="2:10" s="13" customFormat="1" ht="60">
      <c r="B85" s="44" t="s">
        <v>80</v>
      </c>
      <c r="C85" s="44" t="s">
        <v>81</v>
      </c>
      <c r="D85" s="44" t="s">
        <v>82</v>
      </c>
      <c r="E85" s="20" t="s">
        <v>83</v>
      </c>
      <c r="F85" s="20" t="s">
        <v>139</v>
      </c>
      <c r="G85" s="1">
        <v>0</v>
      </c>
      <c r="H85" s="1">
        <v>15000</v>
      </c>
      <c r="I85" s="1">
        <f t="shared" si="3"/>
        <v>15000</v>
      </c>
      <c r="J85" s="48"/>
    </row>
    <row r="86" spans="2:10" s="13" customFormat="1" ht="60">
      <c r="B86" s="44" t="s">
        <v>80</v>
      </c>
      <c r="C86" s="44" t="s">
        <v>81</v>
      </c>
      <c r="D86" s="44" t="s">
        <v>82</v>
      </c>
      <c r="E86" s="20" t="s">
        <v>83</v>
      </c>
      <c r="F86" s="20" t="s">
        <v>140</v>
      </c>
      <c r="G86" s="1">
        <v>0</v>
      </c>
      <c r="H86" s="1">
        <v>5000</v>
      </c>
      <c r="I86" s="1">
        <f t="shared" si="3"/>
        <v>5000</v>
      </c>
      <c r="J86" s="48"/>
    </row>
    <row r="87" spans="2:10" s="13" customFormat="1" ht="60">
      <c r="B87" s="44" t="s">
        <v>80</v>
      </c>
      <c r="C87" s="44" t="s">
        <v>81</v>
      </c>
      <c r="D87" s="44" t="s">
        <v>82</v>
      </c>
      <c r="E87" s="20" t="s">
        <v>83</v>
      </c>
      <c r="F87" s="20" t="s">
        <v>141</v>
      </c>
      <c r="G87" s="1">
        <v>0</v>
      </c>
      <c r="H87" s="1">
        <v>190000</v>
      </c>
      <c r="I87" s="1">
        <f t="shared" si="3"/>
        <v>190000</v>
      </c>
      <c r="J87" s="48"/>
    </row>
    <row r="88" spans="2:10" s="13" customFormat="1" ht="60">
      <c r="B88" s="44" t="s">
        <v>80</v>
      </c>
      <c r="C88" s="44" t="s">
        <v>81</v>
      </c>
      <c r="D88" s="44" t="s">
        <v>82</v>
      </c>
      <c r="E88" s="20" t="s">
        <v>83</v>
      </c>
      <c r="F88" s="20" t="s">
        <v>340</v>
      </c>
      <c r="G88" s="1">
        <v>0</v>
      </c>
      <c r="H88" s="1">
        <v>30000</v>
      </c>
      <c r="I88" s="1">
        <f t="shared" si="3"/>
        <v>30000</v>
      </c>
      <c r="J88" s="48"/>
    </row>
    <row r="89" spans="2:10" s="13" customFormat="1" ht="60">
      <c r="B89" s="44" t="s">
        <v>80</v>
      </c>
      <c r="C89" s="44" t="s">
        <v>81</v>
      </c>
      <c r="D89" s="44" t="s">
        <v>82</v>
      </c>
      <c r="E89" s="20" t="s">
        <v>83</v>
      </c>
      <c r="F89" s="20" t="s">
        <v>233</v>
      </c>
      <c r="G89" s="1">
        <v>0</v>
      </c>
      <c r="H89" s="1">
        <v>20000</v>
      </c>
      <c r="I89" s="1">
        <f t="shared" si="3"/>
        <v>20000</v>
      </c>
      <c r="J89" s="48"/>
    </row>
    <row r="90" spans="2:10" s="13" customFormat="1" ht="60">
      <c r="B90" s="44" t="s">
        <v>80</v>
      </c>
      <c r="C90" s="44" t="s">
        <v>81</v>
      </c>
      <c r="D90" s="44" t="s">
        <v>82</v>
      </c>
      <c r="E90" s="20" t="s">
        <v>83</v>
      </c>
      <c r="F90" s="20" t="s">
        <v>359</v>
      </c>
      <c r="G90" s="1">
        <v>0</v>
      </c>
      <c r="H90" s="1">
        <v>440000</v>
      </c>
      <c r="I90" s="1">
        <f t="shared" si="3"/>
        <v>440000</v>
      </c>
      <c r="J90" s="48"/>
    </row>
    <row r="91" spans="2:10" s="13" customFormat="1" ht="60">
      <c r="B91" s="44" t="s">
        <v>80</v>
      </c>
      <c r="C91" s="44" t="s">
        <v>81</v>
      </c>
      <c r="D91" s="44" t="s">
        <v>82</v>
      </c>
      <c r="E91" s="20" t="s">
        <v>83</v>
      </c>
      <c r="F91" s="20" t="s">
        <v>142</v>
      </c>
      <c r="G91" s="1">
        <v>0</v>
      </c>
      <c r="H91" s="1">
        <v>50000</v>
      </c>
      <c r="I91" s="1">
        <f t="shared" si="3"/>
        <v>50000</v>
      </c>
      <c r="J91" s="48"/>
    </row>
    <row r="92" spans="2:10" s="13" customFormat="1" ht="60">
      <c r="B92" s="44" t="s">
        <v>80</v>
      </c>
      <c r="C92" s="44" t="s">
        <v>81</v>
      </c>
      <c r="D92" s="44" t="s">
        <v>82</v>
      </c>
      <c r="E92" s="20" t="s">
        <v>83</v>
      </c>
      <c r="F92" s="20" t="s">
        <v>360</v>
      </c>
      <c r="G92" s="1">
        <v>0</v>
      </c>
      <c r="H92" s="1">
        <v>42000</v>
      </c>
      <c r="I92" s="1">
        <f t="shared" si="3"/>
        <v>42000</v>
      </c>
      <c r="J92" s="48"/>
    </row>
    <row r="93" spans="2:10" s="13" customFormat="1" ht="60">
      <c r="B93" s="44" t="s">
        <v>80</v>
      </c>
      <c r="C93" s="44" t="s">
        <v>81</v>
      </c>
      <c r="D93" s="44" t="s">
        <v>82</v>
      </c>
      <c r="E93" s="20" t="s">
        <v>83</v>
      </c>
      <c r="F93" s="20" t="s">
        <v>234</v>
      </c>
      <c r="G93" s="1">
        <v>0</v>
      </c>
      <c r="H93" s="1">
        <v>44378.82</v>
      </c>
      <c r="I93" s="1">
        <f t="shared" ref="I93:I112" si="4">H93+G93</f>
        <v>44378.82</v>
      </c>
      <c r="J93" s="48"/>
    </row>
    <row r="94" spans="2:10" s="13" customFormat="1" ht="60">
      <c r="B94" s="44" t="s">
        <v>80</v>
      </c>
      <c r="C94" s="44" t="s">
        <v>81</v>
      </c>
      <c r="D94" s="44" t="s">
        <v>82</v>
      </c>
      <c r="E94" s="20" t="s">
        <v>83</v>
      </c>
      <c r="F94" s="20" t="s">
        <v>361</v>
      </c>
      <c r="G94" s="1">
        <v>0</v>
      </c>
      <c r="H94" s="1">
        <v>25793.93</v>
      </c>
      <c r="I94" s="1">
        <f t="shared" si="4"/>
        <v>25793.93</v>
      </c>
      <c r="J94" s="48"/>
    </row>
    <row r="95" spans="2:10" s="13" customFormat="1" ht="60">
      <c r="B95" s="44" t="s">
        <v>80</v>
      </c>
      <c r="C95" s="44" t="s">
        <v>81</v>
      </c>
      <c r="D95" s="44" t="s">
        <v>82</v>
      </c>
      <c r="E95" s="20" t="s">
        <v>83</v>
      </c>
      <c r="F95" s="20" t="s">
        <v>160</v>
      </c>
      <c r="G95" s="1">
        <v>0</v>
      </c>
      <c r="H95" s="1">
        <v>37000</v>
      </c>
      <c r="I95" s="1">
        <f t="shared" si="4"/>
        <v>37000</v>
      </c>
      <c r="J95" s="48"/>
    </row>
    <row r="96" spans="2:10" s="13" customFormat="1" ht="60">
      <c r="B96" s="44" t="s">
        <v>80</v>
      </c>
      <c r="C96" s="44" t="s">
        <v>81</v>
      </c>
      <c r="D96" s="44" t="s">
        <v>82</v>
      </c>
      <c r="E96" s="20" t="s">
        <v>83</v>
      </c>
      <c r="F96" s="20" t="s">
        <v>161</v>
      </c>
      <c r="G96" s="1">
        <v>0</v>
      </c>
      <c r="H96" s="1">
        <v>216857.03</v>
      </c>
      <c r="I96" s="1">
        <f t="shared" si="4"/>
        <v>216857.03</v>
      </c>
      <c r="J96" s="48"/>
    </row>
    <row r="97" spans="2:10" s="13" customFormat="1" ht="60">
      <c r="B97" s="44" t="s">
        <v>80</v>
      </c>
      <c r="C97" s="44" t="s">
        <v>81</v>
      </c>
      <c r="D97" s="44" t="s">
        <v>82</v>
      </c>
      <c r="E97" s="20" t="s">
        <v>83</v>
      </c>
      <c r="F97" s="20" t="s">
        <v>362</v>
      </c>
      <c r="G97" s="1">
        <v>0</v>
      </c>
      <c r="H97" s="1">
        <v>60354.87</v>
      </c>
      <c r="I97" s="1">
        <f t="shared" si="4"/>
        <v>60354.87</v>
      </c>
      <c r="J97" s="48"/>
    </row>
    <row r="98" spans="2:10" s="13" customFormat="1" ht="60">
      <c r="B98" s="44" t="s">
        <v>80</v>
      </c>
      <c r="C98" s="44" t="s">
        <v>81</v>
      </c>
      <c r="D98" s="44" t="s">
        <v>82</v>
      </c>
      <c r="E98" s="20" t="s">
        <v>83</v>
      </c>
      <c r="F98" s="20" t="s">
        <v>162</v>
      </c>
      <c r="G98" s="1">
        <v>0</v>
      </c>
      <c r="H98" s="1">
        <v>180000</v>
      </c>
      <c r="I98" s="1">
        <f t="shared" si="4"/>
        <v>180000</v>
      </c>
      <c r="J98" s="48"/>
    </row>
    <row r="99" spans="2:10" s="13" customFormat="1" ht="60">
      <c r="B99" s="44" t="s">
        <v>80</v>
      </c>
      <c r="C99" s="44" t="s">
        <v>81</v>
      </c>
      <c r="D99" s="44" t="s">
        <v>82</v>
      </c>
      <c r="E99" s="20" t="s">
        <v>83</v>
      </c>
      <c r="F99" s="20" t="s">
        <v>163</v>
      </c>
      <c r="G99" s="1">
        <v>0</v>
      </c>
      <c r="H99" s="1">
        <v>13543.2</v>
      </c>
      <c r="I99" s="1">
        <f t="shared" si="4"/>
        <v>13543.2</v>
      </c>
      <c r="J99" s="48"/>
    </row>
    <row r="100" spans="2:10" s="13" customFormat="1" ht="60">
      <c r="B100" s="44" t="s">
        <v>80</v>
      </c>
      <c r="C100" s="44" t="s">
        <v>81</v>
      </c>
      <c r="D100" s="44" t="s">
        <v>82</v>
      </c>
      <c r="E100" s="20" t="s">
        <v>83</v>
      </c>
      <c r="F100" s="20" t="s">
        <v>363</v>
      </c>
      <c r="G100" s="1">
        <v>0</v>
      </c>
      <c r="H100" s="1">
        <v>454822.1</v>
      </c>
      <c r="I100" s="1">
        <f t="shared" si="4"/>
        <v>454822.1</v>
      </c>
      <c r="J100" s="48"/>
    </row>
    <row r="101" spans="2:10" s="13" customFormat="1" ht="60">
      <c r="B101" s="44" t="s">
        <v>80</v>
      </c>
      <c r="C101" s="44" t="s">
        <v>81</v>
      </c>
      <c r="D101" s="44" t="s">
        <v>82</v>
      </c>
      <c r="E101" s="20" t="s">
        <v>83</v>
      </c>
      <c r="F101" s="20" t="s">
        <v>164</v>
      </c>
      <c r="G101" s="1">
        <v>0</v>
      </c>
      <c r="H101" s="1">
        <f>4000+1396</f>
        <v>5396</v>
      </c>
      <c r="I101" s="1">
        <f t="shared" si="4"/>
        <v>5396</v>
      </c>
      <c r="J101" s="48"/>
    </row>
    <row r="102" spans="2:10" s="13" customFormat="1" ht="60">
      <c r="B102" s="44" t="s">
        <v>80</v>
      </c>
      <c r="C102" s="44" t="s">
        <v>81</v>
      </c>
      <c r="D102" s="44" t="s">
        <v>82</v>
      </c>
      <c r="E102" s="20" t="s">
        <v>83</v>
      </c>
      <c r="F102" s="20" t="s">
        <v>165</v>
      </c>
      <c r="G102" s="1">
        <v>0</v>
      </c>
      <c r="H102" s="1">
        <v>13196.1</v>
      </c>
      <c r="I102" s="1">
        <f t="shared" si="4"/>
        <v>13196.1</v>
      </c>
      <c r="J102" s="48"/>
    </row>
    <row r="103" spans="2:10" s="13" customFormat="1" ht="60">
      <c r="B103" s="44" t="s">
        <v>80</v>
      </c>
      <c r="C103" s="44" t="s">
        <v>81</v>
      </c>
      <c r="D103" s="44" t="s">
        <v>82</v>
      </c>
      <c r="E103" s="20" t="s">
        <v>83</v>
      </c>
      <c r="F103" s="20" t="s">
        <v>235</v>
      </c>
      <c r="G103" s="1">
        <v>0</v>
      </c>
      <c r="H103" s="1">
        <v>63226.36</v>
      </c>
      <c r="I103" s="1">
        <f t="shared" si="4"/>
        <v>63226.36</v>
      </c>
      <c r="J103" s="48"/>
    </row>
    <row r="104" spans="2:10" s="13" customFormat="1" ht="60">
      <c r="B104" s="44" t="s">
        <v>80</v>
      </c>
      <c r="C104" s="44" t="s">
        <v>81</v>
      </c>
      <c r="D104" s="44" t="s">
        <v>82</v>
      </c>
      <c r="E104" s="20" t="s">
        <v>83</v>
      </c>
      <c r="F104" s="20" t="s">
        <v>236</v>
      </c>
      <c r="G104" s="1">
        <v>0</v>
      </c>
      <c r="H104" s="1">
        <v>404226.4</v>
      </c>
      <c r="I104" s="1">
        <f t="shared" si="4"/>
        <v>404226.4</v>
      </c>
      <c r="J104" s="48"/>
    </row>
    <row r="105" spans="2:10" s="13" customFormat="1" ht="60">
      <c r="B105" s="44" t="s">
        <v>80</v>
      </c>
      <c r="C105" s="44" t="s">
        <v>81</v>
      </c>
      <c r="D105" s="44" t="s">
        <v>82</v>
      </c>
      <c r="E105" s="20" t="s">
        <v>83</v>
      </c>
      <c r="F105" s="20" t="s">
        <v>271</v>
      </c>
      <c r="G105" s="1">
        <v>0</v>
      </c>
      <c r="H105" s="1">
        <v>1008034.71</v>
      </c>
      <c r="I105" s="1">
        <f t="shared" si="4"/>
        <v>1008034.71</v>
      </c>
      <c r="J105" s="48"/>
    </row>
    <row r="106" spans="2:10" s="13" customFormat="1" ht="60">
      <c r="B106" s="44" t="s">
        <v>80</v>
      </c>
      <c r="C106" s="44" t="s">
        <v>81</v>
      </c>
      <c r="D106" s="44" t="s">
        <v>82</v>
      </c>
      <c r="E106" s="20" t="s">
        <v>83</v>
      </c>
      <c r="F106" s="20" t="s">
        <v>381</v>
      </c>
      <c r="G106" s="1">
        <v>450000</v>
      </c>
      <c r="H106" s="1">
        <v>80000</v>
      </c>
      <c r="I106" s="1">
        <f t="shared" si="4"/>
        <v>530000</v>
      </c>
      <c r="J106" s="48"/>
    </row>
    <row r="107" spans="2:10" s="13" customFormat="1" ht="60">
      <c r="B107" s="44" t="s">
        <v>80</v>
      </c>
      <c r="C107" s="44" t="s">
        <v>81</v>
      </c>
      <c r="D107" s="44" t="s">
        <v>82</v>
      </c>
      <c r="E107" s="20" t="s">
        <v>83</v>
      </c>
      <c r="F107" s="20" t="s">
        <v>166</v>
      </c>
      <c r="G107" s="1">
        <v>0</v>
      </c>
      <c r="H107" s="1">
        <v>14700</v>
      </c>
      <c r="I107" s="1">
        <f t="shared" si="4"/>
        <v>14700</v>
      </c>
      <c r="J107" s="48"/>
    </row>
    <row r="108" spans="2:10" s="13" customFormat="1" ht="60">
      <c r="B108" s="44" t="s">
        <v>80</v>
      </c>
      <c r="C108" s="44" t="s">
        <v>81</v>
      </c>
      <c r="D108" s="44" t="s">
        <v>82</v>
      </c>
      <c r="E108" s="20" t="s">
        <v>83</v>
      </c>
      <c r="F108" s="20" t="s">
        <v>167</v>
      </c>
      <c r="G108" s="1">
        <v>0</v>
      </c>
      <c r="H108" s="1">
        <v>344.06</v>
      </c>
      <c r="I108" s="1">
        <f t="shared" si="4"/>
        <v>344.06</v>
      </c>
      <c r="J108" s="48"/>
    </row>
    <row r="109" spans="2:10" s="13" customFormat="1" ht="60">
      <c r="B109" s="44" t="s">
        <v>80</v>
      </c>
      <c r="C109" s="44" t="s">
        <v>81</v>
      </c>
      <c r="D109" s="44" t="s">
        <v>82</v>
      </c>
      <c r="E109" s="20" t="s">
        <v>83</v>
      </c>
      <c r="F109" s="20" t="s">
        <v>308</v>
      </c>
      <c r="G109" s="1">
        <v>700000</v>
      </c>
      <c r="H109" s="1">
        <v>-220000</v>
      </c>
      <c r="I109" s="1">
        <f t="shared" si="4"/>
        <v>480000</v>
      </c>
      <c r="J109" s="48"/>
    </row>
    <row r="110" spans="2:10" s="13" customFormat="1" ht="60">
      <c r="B110" s="44" t="s">
        <v>80</v>
      </c>
      <c r="C110" s="44" t="s">
        <v>81</v>
      </c>
      <c r="D110" s="44" t="s">
        <v>82</v>
      </c>
      <c r="E110" s="20" t="s">
        <v>83</v>
      </c>
      <c r="F110" s="20" t="s">
        <v>309</v>
      </c>
      <c r="G110" s="1">
        <v>300000</v>
      </c>
      <c r="H110" s="1">
        <v>-300000</v>
      </c>
      <c r="I110" s="1">
        <f t="shared" si="4"/>
        <v>0</v>
      </c>
      <c r="J110" s="48"/>
    </row>
    <row r="111" spans="2:10" s="13" customFormat="1" ht="60">
      <c r="B111" s="44" t="s">
        <v>80</v>
      </c>
      <c r="C111" s="44" t="s">
        <v>81</v>
      </c>
      <c r="D111" s="44" t="s">
        <v>82</v>
      </c>
      <c r="E111" s="20" t="s">
        <v>83</v>
      </c>
      <c r="F111" s="20" t="s">
        <v>382</v>
      </c>
      <c r="G111" s="1">
        <v>0</v>
      </c>
      <c r="H111" s="1">
        <v>450000</v>
      </c>
      <c r="I111" s="1">
        <f t="shared" si="4"/>
        <v>450000</v>
      </c>
      <c r="J111" s="48"/>
    </row>
    <row r="112" spans="2:10" s="13" customFormat="1" ht="60">
      <c r="B112" s="44" t="s">
        <v>80</v>
      </c>
      <c r="C112" s="44" t="s">
        <v>81</v>
      </c>
      <c r="D112" s="44" t="s">
        <v>82</v>
      </c>
      <c r="E112" s="20" t="s">
        <v>83</v>
      </c>
      <c r="F112" s="20" t="s">
        <v>364</v>
      </c>
      <c r="G112" s="1">
        <v>0</v>
      </c>
      <c r="H112" s="1">
        <v>70000</v>
      </c>
      <c r="I112" s="1">
        <f t="shared" si="4"/>
        <v>70000</v>
      </c>
      <c r="J112" s="48"/>
    </row>
    <row r="113" spans="2:10" s="13" customFormat="1" ht="60.75" customHeight="1">
      <c r="B113" s="44" t="s">
        <v>154</v>
      </c>
      <c r="C113" s="44" t="s">
        <v>155</v>
      </c>
      <c r="D113" s="44" t="s">
        <v>102</v>
      </c>
      <c r="E113" s="84" t="s">
        <v>400</v>
      </c>
      <c r="F113" s="20" t="s">
        <v>156</v>
      </c>
      <c r="G113" s="1">
        <v>0</v>
      </c>
      <c r="H113" s="1">
        <v>55000</v>
      </c>
      <c r="I113" s="1">
        <f>G113+H113</f>
        <v>55000</v>
      </c>
      <c r="J113" s="48"/>
    </row>
    <row r="114" spans="2:10" s="13" customFormat="1" ht="30">
      <c r="B114" s="44" t="s">
        <v>84</v>
      </c>
      <c r="C114" s="44" t="s">
        <v>71</v>
      </c>
      <c r="D114" s="44" t="s">
        <v>85</v>
      </c>
      <c r="E114" s="20" t="s">
        <v>86</v>
      </c>
      <c r="F114" s="20" t="s">
        <v>214</v>
      </c>
      <c r="G114" s="1">
        <v>500000</v>
      </c>
      <c r="H114" s="1">
        <f>-500000</f>
        <v>-500000</v>
      </c>
      <c r="I114" s="1">
        <f>H114+G114</f>
        <v>0</v>
      </c>
      <c r="J114" s="48"/>
    </row>
    <row r="115" spans="2:10" s="13" customFormat="1" ht="30">
      <c r="B115" s="44" t="s">
        <v>84</v>
      </c>
      <c r="C115" s="44" t="s">
        <v>71</v>
      </c>
      <c r="D115" s="44" t="s">
        <v>85</v>
      </c>
      <c r="E115" s="20" t="s">
        <v>86</v>
      </c>
      <c r="F115" s="20" t="s">
        <v>266</v>
      </c>
      <c r="G115" s="1">
        <v>0</v>
      </c>
      <c r="H115" s="1">
        <v>500000</v>
      </c>
      <c r="I115" s="1">
        <f>H115+G115</f>
        <v>500000</v>
      </c>
      <c r="J115" s="48"/>
    </row>
    <row r="116" spans="2:10" s="13" customFormat="1" ht="30">
      <c r="B116" s="44" t="s">
        <v>84</v>
      </c>
      <c r="C116" s="44" t="s">
        <v>71</v>
      </c>
      <c r="D116" s="44" t="s">
        <v>85</v>
      </c>
      <c r="E116" s="20" t="s">
        <v>86</v>
      </c>
      <c r="F116" s="20" t="s">
        <v>87</v>
      </c>
      <c r="G116" s="1">
        <v>0</v>
      </c>
      <c r="H116" s="1">
        <v>250000</v>
      </c>
      <c r="I116" s="1">
        <f t="shared" ref="I116:I153" si="5">G116+H116</f>
        <v>250000</v>
      </c>
      <c r="J116" s="48"/>
    </row>
    <row r="117" spans="2:10" s="13" customFormat="1" ht="30">
      <c r="B117" s="44" t="s">
        <v>84</v>
      </c>
      <c r="C117" s="44" t="s">
        <v>71</v>
      </c>
      <c r="D117" s="44" t="s">
        <v>85</v>
      </c>
      <c r="E117" s="20" t="s">
        <v>86</v>
      </c>
      <c r="F117" s="20" t="s">
        <v>88</v>
      </c>
      <c r="G117" s="1">
        <v>0</v>
      </c>
      <c r="H117" s="1">
        <v>25000</v>
      </c>
      <c r="I117" s="1">
        <f t="shared" si="5"/>
        <v>25000</v>
      </c>
      <c r="J117" s="48"/>
    </row>
    <row r="118" spans="2:10" s="13" customFormat="1" ht="30">
      <c r="B118" s="44" t="s">
        <v>84</v>
      </c>
      <c r="C118" s="44" t="s">
        <v>71</v>
      </c>
      <c r="D118" s="44" t="s">
        <v>85</v>
      </c>
      <c r="E118" s="20" t="s">
        <v>86</v>
      </c>
      <c r="F118" s="20" t="s">
        <v>365</v>
      </c>
      <c r="G118" s="1">
        <v>0</v>
      </c>
      <c r="H118" s="1">
        <v>220000</v>
      </c>
      <c r="I118" s="1">
        <f t="shared" si="5"/>
        <v>220000</v>
      </c>
      <c r="J118" s="48"/>
    </row>
    <row r="119" spans="2:10" s="13" customFormat="1" ht="30">
      <c r="B119" s="44" t="s">
        <v>84</v>
      </c>
      <c r="C119" s="44" t="s">
        <v>71</v>
      </c>
      <c r="D119" s="44" t="s">
        <v>85</v>
      </c>
      <c r="E119" s="20" t="s">
        <v>86</v>
      </c>
      <c r="F119" s="20" t="s">
        <v>366</v>
      </c>
      <c r="G119" s="1">
        <v>0</v>
      </c>
      <c r="H119" s="1">
        <v>70000</v>
      </c>
      <c r="I119" s="1">
        <f t="shared" si="5"/>
        <v>70000</v>
      </c>
      <c r="J119" s="48"/>
    </row>
    <row r="120" spans="2:10" s="13" customFormat="1" ht="30">
      <c r="B120" s="44" t="s">
        <v>84</v>
      </c>
      <c r="C120" s="44" t="s">
        <v>71</v>
      </c>
      <c r="D120" s="44" t="s">
        <v>85</v>
      </c>
      <c r="E120" s="20" t="s">
        <v>86</v>
      </c>
      <c r="F120" s="20" t="s">
        <v>150</v>
      </c>
      <c r="G120" s="1">
        <v>0</v>
      </c>
      <c r="H120" s="1">
        <v>450000</v>
      </c>
      <c r="I120" s="1">
        <f>G120+H120</f>
        <v>450000</v>
      </c>
      <c r="J120" s="48"/>
    </row>
    <row r="121" spans="2:10" s="13" customFormat="1" ht="30">
      <c r="B121" s="44" t="s">
        <v>84</v>
      </c>
      <c r="C121" s="44" t="s">
        <v>71</v>
      </c>
      <c r="D121" s="44" t="s">
        <v>85</v>
      </c>
      <c r="E121" s="20" t="s">
        <v>86</v>
      </c>
      <c r="F121" s="20" t="s">
        <v>313</v>
      </c>
      <c r="G121" s="1">
        <v>0</v>
      </c>
      <c r="H121" s="1">
        <v>140000</v>
      </c>
      <c r="I121" s="1">
        <f>H121+G121</f>
        <v>140000</v>
      </c>
      <c r="J121" s="48"/>
    </row>
    <row r="122" spans="2:10" s="13" customFormat="1" ht="30">
      <c r="B122" s="44" t="s">
        <v>84</v>
      </c>
      <c r="C122" s="44" t="s">
        <v>71</v>
      </c>
      <c r="D122" s="44" t="s">
        <v>85</v>
      </c>
      <c r="E122" s="20" t="s">
        <v>86</v>
      </c>
      <c r="F122" s="20" t="s">
        <v>239</v>
      </c>
      <c r="G122" s="1">
        <v>3000000</v>
      </c>
      <c r="H122" s="1">
        <v>250000</v>
      </c>
      <c r="I122" s="1">
        <f>H122+G122</f>
        <v>3250000</v>
      </c>
      <c r="J122" s="48"/>
    </row>
    <row r="123" spans="2:10" s="13" customFormat="1" ht="30">
      <c r="B123" s="44" t="s">
        <v>84</v>
      </c>
      <c r="C123" s="44" t="s">
        <v>71</v>
      </c>
      <c r="D123" s="44" t="s">
        <v>85</v>
      </c>
      <c r="E123" s="20" t="s">
        <v>86</v>
      </c>
      <c r="F123" s="20" t="s">
        <v>170</v>
      </c>
      <c r="G123" s="1">
        <v>0</v>
      </c>
      <c r="H123" s="1">
        <v>42330.9</v>
      </c>
      <c r="I123" s="1">
        <f>H123+G123</f>
        <v>42330.9</v>
      </c>
      <c r="J123" s="48"/>
    </row>
    <row r="124" spans="2:10" s="13" customFormat="1" ht="30">
      <c r="B124" s="44" t="s">
        <v>84</v>
      </c>
      <c r="C124" s="44" t="s">
        <v>71</v>
      </c>
      <c r="D124" s="44" t="s">
        <v>85</v>
      </c>
      <c r="E124" s="20" t="s">
        <v>86</v>
      </c>
      <c r="F124" s="20" t="s">
        <v>171</v>
      </c>
      <c r="G124" s="1">
        <v>0</v>
      </c>
      <c r="H124" s="1">
        <v>19238</v>
      </c>
      <c r="I124" s="1">
        <f>H124+G124</f>
        <v>19238</v>
      </c>
      <c r="J124" s="48"/>
    </row>
    <row r="125" spans="2:10" s="13" customFormat="1" ht="30">
      <c r="B125" s="44" t="s">
        <v>84</v>
      </c>
      <c r="C125" s="44" t="s">
        <v>71</v>
      </c>
      <c r="D125" s="44" t="s">
        <v>85</v>
      </c>
      <c r="E125" s="20" t="s">
        <v>86</v>
      </c>
      <c r="F125" s="20" t="s">
        <v>172</v>
      </c>
      <c r="G125" s="1">
        <v>0</v>
      </c>
      <c r="H125" s="1">
        <v>12676.36</v>
      </c>
      <c r="I125" s="1">
        <f>H125+G125</f>
        <v>12676.36</v>
      </c>
      <c r="J125" s="48"/>
    </row>
    <row r="126" spans="2:10" s="13" customFormat="1" ht="30">
      <c r="B126" s="44" t="s">
        <v>93</v>
      </c>
      <c r="C126" s="44" t="s">
        <v>94</v>
      </c>
      <c r="D126" s="44" t="s">
        <v>95</v>
      </c>
      <c r="E126" s="20" t="s">
        <v>96</v>
      </c>
      <c r="F126" s="20" t="s">
        <v>97</v>
      </c>
      <c r="G126" s="1">
        <v>200000</v>
      </c>
      <c r="H126" s="1">
        <v>8000</v>
      </c>
      <c r="I126" s="1">
        <f>G126+H126</f>
        <v>208000</v>
      </c>
      <c r="J126" s="48"/>
    </row>
    <row r="127" spans="2:10" s="13" customFormat="1" ht="30">
      <c r="B127" s="44" t="s">
        <v>216</v>
      </c>
      <c r="C127" s="44" t="s">
        <v>217</v>
      </c>
      <c r="D127" s="44" t="s">
        <v>95</v>
      </c>
      <c r="E127" s="20" t="s">
        <v>218</v>
      </c>
      <c r="F127" s="20" t="s">
        <v>104</v>
      </c>
      <c r="G127" s="1">
        <v>0</v>
      </c>
      <c r="H127" s="1">
        <v>500000</v>
      </c>
      <c r="I127" s="1">
        <f>H127+G127</f>
        <v>500000</v>
      </c>
      <c r="J127" s="48"/>
    </row>
    <row r="128" spans="2:10" s="13" customFormat="1" ht="30">
      <c r="B128" s="44" t="s">
        <v>157</v>
      </c>
      <c r="C128" s="44" t="s">
        <v>158</v>
      </c>
      <c r="D128" s="44" t="s">
        <v>58</v>
      </c>
      <c r="E128" s="20" t="s">
        <v>159</v>
      </c>
      <c r="F128" s="20" t="s">
        <v>270</v>
      </c>
      <c r="G128" s="1">
        <v>3000000</v>
      </c>
      <c r="H128" s="1">
        <v>50000</v>
      </c>
      <c r="I128" s="1">
        <f>G128+H128</f>
        <v>3050000</v>
      </c>
      <c r="J128" s="48"/>
    </row>
    <row r="129" spans="2:10" s="13" customFormat="1" ht="30">
      <c r="B129" s="44" t="s">
        <v>89</v>
      </c>
      <c r="C129" s="44" t="s">
        <v>90</v>
      </c>
      <c r="D129" s="44" t="s">
        <v>5</v>
      </c>
      <c r="E129" s="20" t="s">
        <v>91</v>
      </c>
      <c r="F129" s="20" t="s">
        <v>367</v>
      </c>
      <c r="G129" s="1">
        <v>500000</v>
      </c>
      <c r="H129" s="1">
        <v>190000</v>
      </c>
      <c r="I129" s="1">
        <f t="shared" si="5"/>
        <v>690000</v>
      </c>
      <c r="J129" s="48"/>
    </row>
    <row r="130" spans="2:10" s="13" customFormat="1" ht="30">
      <c r="B130" s="44" t="s">
        <v>89</v>
      </c>
      <c r="C130" s="44" t="s">
        <v>90</v>
      </c>
      <c r="D130" s="44" t="s">
        <v>5</v>
      </c>
      <c r="E130" s="20" t="s">
        <v>91</v>
      </c>
      <c r="F130" s="20" t="s">
        <v>92</v>
      </c>
      <c r="G130" s="1">
        <v>2000000</v>
      </c>
      <c r="H130" s="1">
        <v>30000</v>
      </c>
      <c r="I130" s="1">
        <f t="shared" si="5"/>
        <v>2030000</v>
      </c>
      <c r="J130" s="48"/>
    </row>
    <row r="131" spans="2:10" s="13" customFormat="1" ht="30">
      <c r="B131" s="44" t="s">
        <v>89</v>
      </c>
      <c r="C131" s="44" t="s">
        <v>90</v>
      </c>
      <c r="D131" s="44" t="s">
        <v>5</v>
      </c>
      <c r="E131" s="20" t="s">
        <v>91</v>
      </c>
      <c r="F131" s="20" t="s">
        <v>221</v>
      </c>
      <c r="G131" s="1">
        <v>4000000</v>
      </c>
      <c r="H131" s="1">
        <v>550000</v>
      </c>
      <c r="I131" s="1">
        <f t="shared" si="5"/>
        <v>4550000</v>
      </c>
      <c r="J131" s="48"/>
    </row>
    <row r="132" spans="2:10" s="13" customFormat="1" ht="30">
      <c r="B132" s="44" t="s">
        <v>89</v>
      </c>
      <c r="C132" s="44" t="s">
        <v>90</v>
      </c>
      <c r="D132" s="44" t="s">
        <v>5</v>
      </c>
      <c r="E132" s="20" t="s">
        <v>91</v>
      </c>
      <c r="F132" s="20" t="s">
        <v>215</v>
      </c>
      <c r="G132" s="1">
        <v>1000000</v>
      </c>
      <c r="H132" s="1">
        <v>200000</v>
      </c>
      <c r="I132" s="1">
        <f t="shared" si="5"/>
        <v>1200000</v>
      </c>
      <c r="J132" s="48"/>
    </row>
    <row r="133" spans="2:10" s="13" customFormat="1" ht="30">
      <c r="B133" s="44" t="s">
        <v>89</v>
      </c>
      <c r="C133" s="44" t="s">
        <v>90</v>
      </c>
      <c r="D133" s="44" t="s">
        <v>5</v>
      </c>
      <c r="E133" s="20" t="s">
        <v>91</v>
      </c>
      <c r="F133" s="20" t="s">
        <v>109</v>
      </c>
      <c r="G133" s="1">
        <v>1000000</v>
      </c>
      <c r="H133" s="1">
        <v>100000</v>
      </c>
      <c r="I133" s="1">
        <f t="shared" si="5"/>
        <v>1100000</v>
      </c>
      <c r="J133" s="48"/>
    </row>
    <row r="134" spans="2:10" s="13" customFormat="1" ht="30">
      <c r="B134" s="44" t="s">
        <v>89</v>
      </c>
      <c r="C134" s="44" t="s">
        <v>90</v>
      </c>
      <c r="D134" s="44" t="s">
        <v>5</v>
      </c>
      <c r="E134" s="20" t="s">
        <v>91</v>
      </c>
      <c r="F134" s="20" t="s">
        <v>383</v>
      </c>
      <c r="G134" s="1">
        <v>900000</v>
      </c>
      <c r="H134" s="1">
        <v>200000</v>
      </c>
      <c r="I134" s="1">
        <f t="shared" si="5"/>
        <v>1100000</v>
      </c>
      <c r="J134" s="48"/>
    </row>
    <row r="135" spans="2:10" s="13" customFormat="1">
      <c r="B135" s="44" t="s">
        <v>89</v>
      </c>
      <c r="C135" s="44" t="s">
        <v>90</v>
      </c>
      <c r="D135" s="44" t="s">
        <v>5</v>
      </c>
      <c r="E135" s="20" t="s">
        <v>91</v>
      </c>
      <c r="F135" s="20" t="s">
        <v>113</v>
      </c>
      <c r="G135" s="1">
        <v>0</v>
      </c>
      <c r="H135" s="1">
        <f>17000+1620+700</f>
        <v>19320</v>
      </c>
      <c r="I135" s="1">
        <f t="shared" si="5"/>
        <v>19320</v>
      </c>
      <c r="J135" s="48"/>
    </row>
    <row r="136" spans="2:10" s="13" customFormat="1" ht="30">
      <c r="B136" s="44" t="s">
        <v>89</v>
      </c>
      <c r="C136" s="44" t="s">
        <v>90</v>
      </c>
      <c r="D136" s="44" t="s">
        <v>5</v>
      </c>
      <c r="E136" s="20" t="s">
        <v>91</v>
      </c>
      <c r="F136" s="20" t="s">
        <v>114</v>
      </c>
      <c r="G136" s="1">
        <v>0</v>
      </c>
      <c r="H136" s="1">
        <v>3754.51</v>
      </c>
      <c r="I136" s="1">
        <f t="shared" si="5"/>
        <v>3754.51</v>
      </c>
      <c r="J136" s="48"/>
    </row>
    <row r="137" spans="2:10" s="13" customFormat="1" ht="45">
      <c r="B137" s="44" t="s">
        <v>89</v>
      </c>
      <c r="C137" s="44" t="s">
        <v>90</v>
      </c>
      <c r="D137" s="44" t="s">
        <v>5</v>
      </c>
      <c r="E137" s="20" t="s">
        <v>91</v>
      </c>
      <c r="F137" s="20" t="s">
        <v>267</v>
      </c>
      <c r="G137" s="1">
        <v>0</v>
      </c>
      <c r="H137" s="1">
        <v>5508</v>
      </c>
      <c r="I137" s="1">
        <f t="shared" si="5"/>
        <v>5508</v>
      </c>
      <c r="J137" s="48"/>
    </row>
    <row r="138" spans="2:10" s="13" customFormat="1">
      <c r="B138" s="44" t="s">
        <v>89</v>
      </c>
      <c r="C138" s="44" t="s">
        <v>90</v>
      </c>
      <c r="D138" s="44" t="s">
        <v>5</v>
      </c>
      <c r="E138" s="20" t="s">
        <v>91</v>
      </c>
      <c r="F138" s="20" t="s">
        <v>115</v>
      </c>
      <c r="G138" s="1">
        <v>0</v>
      </c>
      <c r="H138" s="1">
        <v>124262</v>
      </c>
      <c r="I138" s="1">
        <f t="shared" si="5"/>
        <v>124262</v>
      </c>
      <c r="J138" s="48"/>
    </row>
    <row r="139" spans="2:10" s="13" customFormat="1" ht="30">
      <c r="B139" s="44" t="s">
        <v>89</v>
      </c>
      <c r="C139" s="44" t="s">
        <v>90</v>
      </c>
      <c r="D139" s="44" t="s">
        <v>5</v>
      </c>
      <c r="E139" s="20" t="s">
        <v>91</v>
      </c>
      <c r="F139" s="20" t="s">
        <v>116</v>
      </c>
      <c r="G139" s="1">
        <v>0</v>
      </c>
      <c r="H139" s="1">
        <v>48151.64</v>
      </c>
      <c r="I139" s="1">
        <f t="shared" si="5"/>
        <v>48151.64</v>
      </c>
      <c r="J139" s="48"/>
    </row>
    <row r="140" spans="2:10" s="13" customFormat="1" ht="45">
      <c r="B140" s="44" t="s">
        <v>89</v>
      </c>
      <c r="C140" s="44" t="s">
        <v>90</v>
      </c>
      <c r="D140" s="44" t="s">
        <v>5</v>
      </c>
      <c r="E140" s="20" t="s">
        <v>91</v>
      </c>
      <c r="F140" s="20" t="s">
        <v>117</v>
      </c>
      <c r="G140" s="1">
        <v>0</v>
      </c>
      <c r="H140" s="1">
        <v>190513.7</v>
      </c>
      <c r="I140" s="1">
        <f t="shared" si="5"/>
        <v>190513.7</v>
      </c>
      <c r="J140" s="48"/>
    </row>
    <row r="141" spans="2:10" s="13" customFormat="1" ht="45">
      <c r="B141" s="44" t="s">
        <v>89</v>
      </c>
      <c r="C141" s="44" t="s">
        <v>90</v>
      </c>
      <c r="D141" s="44" t="s">
        <v>5</v>
      </c>
      <c r="E141" s="20" t="s">
        <v>91</v>
      </c>
      <c r="F141" s="20" t="s">
        <v>118</v>
      </c>
      <c r="G141" s="1">
        <v>0</v>
      </c>
      <c r="H141" s="1">
        <v>3024456</v>
      </c>
      <c r="I141" s="1">
        <f t="shared" si="5"/>
        <v>3024456</v>
      </c>
      <c r="J141" s="48"/>
    </row>
    <row r="142" spans="2:10" s="13" customFormat="1" ht="60">
      <c r="B142" s="44" t="s">
        <v>89</v>
      </c>
      <c r="C142" s="44" t="s">
        <v>90</v>
      </c>
      <c r="D142" s="44" t="s">
        <v>5</v>
      </c>
      <c r="E142" s="20" t="s">
        <v>91</v>
      </c>
      <c r="F142" s="20" t="s">
        <v>119</v>
      </c>
      <c r="G142" s="1">
        <v>2300000</v>
      </c>
      <c r="H142" s="1">
        <v>350000</v>
      </c>
      <c r="I142" s="1">
        <f t="shared" si="5"/>
        <v>2650000</v>
      </c>
      <c r="J142" s="48"/>
    </row>
    <row r="143" spans="2:10" s="13" customFormat="1" ht="30">
      <c r="B143" s="44" t="s">
        <v>89</v>
      </c>
      <c r="C143" s="44" t="s">
        <v>90</v>
      </c>
      <c r="D143" s="44" t="s">
        <v>5</v>
      </c>
      <c r="E143" s="20" t="s">
        <v>91</v>
      </c>
      <c r="F143" s="20" t="s">
        <v>120</v>
      </c>
      <c r="G143" s="1">
        <v>0</v>
      </c>
      <c r="H143" s="1">
        <f>2693+7927.98+112.81</f>
        <v>10733.789999999999</v>
      </c>
      <c r="I143" s="1">
        <f t="shared" si="5"/>
        <v>10733.789999999999</v>
      </c>
      <c r="J143" s="48"/>
    </row>
    <row r="144" spans="2:10" s="13" customFormat="1">
      <c r="B144" s="44" t="s">
        <v>89</v>
      </c>
      <c r="C144" s="44" t="s">
        <v>90</v>
      </c>
      <c r="D144" s="44" t="s">
        <v>5</v>
      </c>
      <c r="E144" s="20" t="s">
        <v>91</v>
      </c>
      <c r="F144" s="20" t="s">
        <v>143</v>
      </c>
      <c r="G144" s="1">
        <v>4000000</v>
      </c>
      <c r="H144" s="1">
        <v>1400000</v>
      </c>
      <c r="I144" s="1">
        <f t="shared" si="5"/>
        <v>5400000</v>
      </c>
      <c r="J144" s="48"/>
    </row>
    <row r="145" spans="2:10" s="13" customFormat="1" ht="30">
      <c r="B145" s="44" t="s">
        <v>89</v>
      </c>
      <c r="C145" s="44" t="s">
        <v>90</v>
      </c>
      <c r="D145" s="44" t="s">
        <v>5</v>
      </c>
      <c r="E145" s="20" t="s">
        <v>91</v>
      </c>
      <c r="F145" s="20" t="s">
        <v>144</v>
      </c>
      <c r="G145" s="1">
        <v>1000000</v>
      </c>
      <c r="H145" s="1">
        <v>450000</v>
      </c>
      <c r="I145" s="1">
        <f t="shared" si="5"/>
        <v>1450000</v>
      </c>
      <c r="J145" s="48"/>
    </row>
    <row r="146" spans="2:10" s="13" customFormat="1" ht="60">
      <c r="B146" s="44" t="s">
        <v>89</v>
      </c>
      <c r="C146" s="44" t="s">
        <v>90</v>
      </c>
      <c r="D146" s="44" t="s">
        <v>5</v>
      </c>
      <c r="E146" s="20" t="s">
        <v>91</v>
      </c>
      <c r="F146" s="20" t="s">
        <v>240</v>
      </c>
      <c r="G146" s="1">
        <v>2000000</v>
      </c>
      <c r="H146" s="1">
        <v>260000</v>
      </c>
      <c r="I146" s="1">
        <f t="shared" si="5"/>
        <v>2260000</v>
      </c>
      <c r="J146" s="48"/>
    </row>
    <row r="147" spans="2:10" s="13" customFormat="1">
      <c r="B147" s="44" t="s">
        <v>89</v>
      </c>
      <c r="C147" s="44" t="s">
        <v>90</v>
      </c>
      <c r="D147" s="44" t="s">
        <v>5</v>
      </c>
      <c r="E147" s="20" t="s">
        <v>91</v>
      </c>
      <c r="F147" s="20" t="s">
        <v>145</v>
      </c>
      <c r="G147" s="1">
        <v>0</v>
      </c>
      <c r="H147" s="1">
        <v>30000</v>
      </c>
      <c r="I147" s="1">
        <f t="shared" si="5"/>
        <v>30000</v>
      </c>
      <c r="J147" s="48"/>
    </row>
    <row r="148" spans="2:10" s="13" customFormat="1" ht="30">
      <c r="B148" s="44" t="s">
        <v>89</v>
      </c>
      <c r="C148" s="44" t="s">
        <v>90</v>
      </c>
      <c r="D148" s="44" t="s">
        <v>5</v>
      </c>
      <c r="E148" s="20" t="s">
        <v>91</v>
      </c>
      <c r="F148" s="20" t="s">
        <v>146</v>
      </c>
      <c r="G148" s="1">
        <v>0</v>
      </c>
      <c r="H148" s="1">
        <v>47000</v>
      </c>
      <c r="I148" s="1">
        <f t="shared" si="5"/>
        <v>47000</v>
      </c>
      <c r="J148" s="48"/>
    </row>
    <row r="149" spans="2:10" s="13" customFormat="1" ht="30">
      <c r="B149" s="44" t="s">
        <v>89</v>
      </c>
      <c r="C149" s="44" t="s">
        <v>90</v>
      </c>
      <c r="D149" s="44" t="s">
        <v>5</v>
      </c>
      <c r="E149" s="20" t="s">
        <v>91</v>
      </c>
      <c r="F149" s="20" t="s">
        <v>147</v>
      </c>
      <c r="G149" s="1">
        <v>0</v>
      </c>
      <c r="H149" s="1">
        <v>200000</v>
      </c>
      <c r="I149" s="1">
        <f t="shared" si="5"/>
        <v>200000</v>
      </c>
      <c r="J149" s="48"/>
    </row>
    <row r="150" spans="2:10" s="13" customFormat="1" ht="30">
      <c r="B150" s="44" t="s">
        <v>89</v>
      </c>
      <c r="C150" s="44" t="s">
        <v>90</v>
      </c>
      <c r="D150" s="44" t="s">
        <v>5</v>
      </c>
      <c r="E150" s="20" t="s">
        <v>91</v>
      </c>
      <c r="F150" s="20" t="s">
        <v>341</v>
      </c>
      <c r="G150" s="1">
        <v>0</v>
      </c>
      <c r="H150" s="1">
        <v>480000</v>
      </c>
      <c r="I150" s="1">
        <f t="shared" si="5"/>
        <v>480000</v>
      </c>
      <c r="J150" s="48"/>
    </row>
    <row r="151" spans="2:10" s="13" customFormat="1">
      <c r="B151" s="44" t="s">
        <v>89</v>
      </c>
      <c r="C151" s="44" t="s">
        <v>90</v>
      </c>
      <c r="D151" s="44" t="s">
        <v>5</v>
      </c>
      <c r="E151" s="20" t="s">
        <v>91</v>
      </c>
      <c r="F151" s="20" t="s">
        <v>148</v>
      </c>
      <c r="G151" s="1">
        <v>0</v>
      </c>
      <c r="H151" s="1">
        <v>255000</v>
      </c>
      <c r="I151" s="1">
        <f t="shared" si="5"/>
        <v>255000</v>
      </c>
      <c r="J151" s="48"/>
    </row>
    <row r="152" spans="2:10" s="13" customFormat="1">
      <c r="B152" s="44" t="s">
        <v>89</v>
      </c>
      <c r="C152" s="44" t="s">
        <v>90</v>
      </c>
      <c r="D152" s="44" t="s">
        <v>5</v>
      </c>
      <c r="E152" s="20" t="s">
        <v>91</v>
      </c>
      <c r="F152" s="20" t="s">
        <v>268</v>
      </c>
      <c r="G152" s="1">
        <v>0</v>
      </c>
      <c r="H152" s="1">
        <v>29000</v>
      </c>
      <c r="I152" s="1">
        <f t="shared" si="5"/>
        <v>29000</v>
      </c>
      <c r="J152" s="48"/>
    </row>
    <row r="153" spans="2:10" s="13" customFormat="1" ht="30">
      <c r="B153" s="44" t="s">
        <v>89</v>
      </c>
      <c r="C153" s="44" t="s">
        <v>90</v>
      </c>
      <c r="D153" s="44" t="s">
        <v>5</v>
      </c>
      <c r="E153" s="20" t="s">
        <v>91</v>
      </c>
      <c r="F153" s="20" t="s">
        <v>149</v>
      </c>
      <c r="G153" s="1">
        <v>0</v>
      </c>
      <c r="H153" s="1">
        <v>1213000</v>
      </c>
      <c r="I153" s="1">
        <f t="shared" si="5"/>
        <v>1213000</v>
      </c>
      <c r="J153" s="48"/>
    </row>
    <row r="154" spans="2:10" s="13" customFormat="1" ht="30">
      <c r="B154" s="44" t="s">
        <v>89</v>
      </c>
      <c r="C154" s="44" t="s">
        <v>90</v>
      </c>
      <c r="D154" s="44" t="s">
        <v>5</v>
      </c>
      <c r="E154" s="20" t="s">
        <v>91</v>
      </c>
      <c r="F154" s="20" t="s">
        <v>388</v>
      </c>
      <c r="G154" s="1">
        <v>400000</v>
      </c>
      <c r="H154" s="1">
        <v>150000</v>
      </c>
      <c r="I154" s="1">
        <f t="shared" ref="I154:I172" si="6">H154+G154</f>
        <v>550000</v>
      </c>
      <c r="J154" s="48"/>
    </row>
    <row r="155" spans="2:10" s="13" customFormat="1">
      <c r="B155" s="44" t="s">
        <v>89</v>
      </c>
      <c r="C155" s="44" t="s">
        <v>90</v>
      </c>
      <c r="D155" s="44" t="s">
        <v>5</v>
      </c>
      <c r="E155" s="20" t="s">
        <v>91</v>
      </c>
      <c r="F155" s="20" t="s">
        <v>241</v>
      </c>
      <c r="G155" s="1">
        <v>0</v>
      </c>
      <c r="H155" s="1">
        <v>24410.54</v>
      </c>
      <c r="I155" s="1">
        <f t="shared" si="6"/>
        <v>24410.54</v>
      </c>
      <c r="J155" s="48"/>
    </row>
    <row r="156" spans="2:10" s="13" customFormat="1" ht="30">
      <c r="B156" s="44" t="s">
        <v>89</v>
      </c>
      <c r="C156" s="44" t="s">
        <v>90</v>
      </c>
      <c r="D156" s="44" t="s">
        <v>5</v>
      </c>
      <c r="E156" s="20" t="s">
        <v>91</v>
      </c>
      <c r="F156" s="20" t="s">
        <v>168</v>
      </c>
      <c r="G156" s="1">
        <v>0</v>
      </c>
      <c r="H156" s="1">
        <v>325000</v>
      </c>
      <c r="I156" s="1">
        <f t="shared" si="6"/>
        <v>325000</v>
      </c>
      <c r="J156" s="48"/>
    </row>
    <row r="157" spans="2:10" s="13" customFormat="1">
      <c r="B157" s="44" t="s">
        <v>89</v>
      </c>
      <c r="C157" s="44" t="s">
        <v>90</v>
      </c>
      <c r="D157" s="44" t="s">
        <v>5</v>
      </c>
      <c r="E157" s="20" t="s">
        <v>91</v>
      </c>
      <c r="F157" s="20" t="s">
        <v>169</v>
      </c>
      <c r="G157" s="1">
        <v>100000</v>
      </c>
      <c r="H157" s="1">
        <v>146077.6</v>
      </c>
      <c r="I157" s="1">
        <f t="shared" si="6"/>
        <v>246077.6</v>
      </c>
      <c r="J157" s="48"/>
    </row>
    <row r="158" spans="2:10" s="13" customFormat="1">
      <c r="B158" s="44" t="s">
        <v>89</v>
      </c>
      <c r="C158" s="44" t="s">
        <v>90</v>
      </c>
      <c r="D158" s="44" t="s">
        <v>5</v>
      </c>
      <c r="E158" s="20" t="s">
        <v>91</v>
      </c>
      <c r="F158" s="20" t="s">
        <v>242</v>
      </c>
      <c r="G158" s="1">
        <v>0</v>
      </c>
      <c r="H158" s="1">
        <v>2187.3000000000002</v>
      </c>
      <c r="I158" s="1">
        <f t="shared" si="6"/>
        <v>2187.3000000000002</v>
      </c>
      <c r="J158" s="48"/>
    </row>
    <row r="159" spans="2:10" s="13" customFormat="1" ht="30">
      <c r="B159" s="44" t="s">
        <v>89</v>
      </c>
      <c r="C159" s="44" t="s">
        <v>12</v>
      </c>
      <c r="D159" s="44" t="s">
        <v>5</v>
      </c>
      <c r="E159" s="20" t="s">
        <v>91</v>
      </c>
      <c r="F159" s="20" t="s">
        <v>272</v>
      </c>
      <c r="G159" s="1">
        <v>1000000</v>
      </c>
      <c r="H159" s="1">
        <v>2000000</v>
      </c>
      <c r="I159" s="1">
        <f t="shared" si="6"/>
        <v>3000000</v>
      </c>
      <c r="J159" s="48"/>
    </row>
    <row r="160" spans="2:10" s="13" customFormat="1" ht="30">
      <c r="B160" s="49" t="s">
        <v>89</v>
      </c>
      <c r="C160" s="49" t="s">
        <v>90</v>
      </c>
      <c r="D160" s="2" t="s">
        <v>5</v>
      </c>
      <c r="E160" s="3" t="s">
        <v>91</v>
      </c>
      <c r="F160" s="28" t="s">
        <v>184</v>
      </c>
      <c r="G160" s="1">
        <v>0</v>
      </c>
      <c r="H160" s="1">
        <v>32763.5</v>
      </c>
      <c r="I160" s="1">
        <f>G160+H160</f>
        <v>32763.5</v>
      </c>
      <c r="J160" s="48"/>
    </row>
    <row r="161" spans="2:10" s="13" customFormat="1" ht="30">
      <c r="B161" s="49" t="s">
        <v>89</v>
      </c>
      <c r="C161" s="49" t="s">
        <v>90</v>
      </c>
      <c r="D161" s="2" t="s">
        <v>5</v>
      </c>
      <c r="E161" s="3" t="s">
        <v>91</v>
      </c>
      <c r="F161" s="28" t="s">
        <v>187</v>
      </c>
      <c r="G161" s="1">
        <v>0</v>
      </c>
      <c r="H161" s="1">
        <v>603098.79</v>
      </c>
      <c r="I161" s="1">
        <f>H161+G161</f>
        <v>603098.79</v>
      </c>
      <c r="J161" s="48"/>
    </row>
    <row r="162" spans="2:10" s="13" customFormat="1" ht="30">
      <c r="B162" s="49" t="s">
        <v>89</v>
      </c>
      <c r="C162" s="49" t="s">
        <v>90</v>
      </c>
      <c r="D162" s="2" t="s">
        <v>5</v>
      </c>
      <c r="E162" s="3" t="s">
        <v>91</v>
      </c>
      <c r="F162" s="28" t="s">
        <v>188</v>
      </c>
      <c r="G162" s="1">
        <v>0</v>
      </c>
      <c r="H162" s="1">
        <v>200000</v>
      </c>
      <c r="I162" s="1">
        <f>H162+G162</f>
        <v>200000</v>
      </c>
      <c r="J162" s="48"/>
    </row>
    <row r="163" spans="2:10" s="13" customFormat="1" ht="30">
      <c r="B163" s="49" t="s">
        <v>89</v>
      </c>
      <c r="C163" s="49" t="s">
        <v>90</v>
      </c>
      <c r="D163" s="2" t="s">
        <v>5</v>
      </c>
      <c r="E163" s="3" t="s">
        <v>91</v>
      </c>
      <c r="F163" s="28" t="s">
        <v>189</v>
      </c>
      <c r="G163" s="1">
        <v>0</v>
      </c>
      <c r="H163" s="1">
        <v>27636.17</v>
      </c>
      <c r="I163" s="1">
        <f>H163+G163</f>
        <v>27636.17</v>
      </c>
      <c r="J163" s="48"/>
    </row>
    <row r="164" spans="2:10" s="13" customFormat="1" ht="45">
      <c r="B164" s="44" t="s">
        <v>228</v>
      </c>
      <c r="C164" s="44" t="s">
        <v>229</v>
      </c>
      <c r="D164" s="44" t="s">
        <v>25</v>
      </c>
      <c r="E164" s="20" t="s">
        <v>230</v>
      </c>
      <c r="F164" s="20" t="s">
        <v>231</v>
      </c>
      <c r="G164" s="1">
        <v>0</v>
      </c>
      <c r="H164" s="1">
        <v>3000</v>
      </c>
      <c r="I164" s="1">
        <f t="shared" si="6"/>
        <v>3000</v>
      </c>
      <c r="J164" s="48"/>
    </row>
    <row r="165" spans="2:10" s="13" customFormat="1" ht="45">
      <c r="B165" s="44" t="s">
        <v>228</v>
      </c>
      <c r="C165" s="44" t="s">
        <v>229</v>
      </c>
      <c r="D165" s="44" t="s">
        <v>25</v>
      </c>
      <c r="E165" s="20" t="s">
        <v>230</v>
      </c>
      <c r="F165" s="20" t="s">
        <v>232</v>
      </c>
      <c r="G165" s="1">
        <v>0</v>
      </c>
      <c r="H165" s="1">
        <f>9000+4022.8</f>
        <v>13022.8</v>
      </c>
      <c r="I165" s="1">
        <f t="shared" si="6"/>
        <v>13022.8</v>
      </c>
      <c r="J165" s="48"/>
    </row>
    <row r="166" spans="2:10" s="13" customFormat="1" ht="45">
      <c r="B166" s="44" t="s">
        <v>228</v>
      </c>
      <c r="C166" s="44" t="s">
        <v>229</v>
      </c>
      <c r="D166" s="44" t="s">
        <v>25</v>
      </c>
      <c r="E166" s="20" t="s">
        <v>230</v>
      </c>
      <c r="F166" s="29" t="s">
        <v>342</v>
      </c>
      <c r="G166" s="52">
        <v>0</v>
      </c>
      <c r="H166" s="50">
        <v>3000</v>
      </c>
      <c r="I166" s="52">
        <f t="shared" ref="I166:I171" si="7">+G166+H166</f>
        <v>3000</v>
      </c>
      <c r="J166" s="48"/>
    </row>
    <row r="167" spans="2:10" s="13" customFormat="1" ht="45">
      <c r="B167" s="44" t="s">
        <v>228</v>
      </c>
      <c r="C167" s="44" t="s">
        <v>229</v>
      </c>
      <c r="D167" s="44" t="s">
        <v>25</v>
      </c>
      <c r="E167" s="20" t="s">
        <v>230</v>
      </c>
      <c r="F167" s="29" t="s">
        <v>310</v>
      </c>
      <c r="G167" s="52">
        <v>0</v>
      </c>
      <c r="H167" s="50">
        <v>3000</v>
      </c>
      <c r="I167" s="52">
        <f t="shared" si="7"/>
        <v>3000</v>
      </c>
      <c r="J167" s="48"/>
    </row>
    <row r="168" spans="2:10" s="13" customFormat="1" ht="45">
      <c r="B168" s="44" t="s">
        <v>228</v>
      </c>
      <c r="C168" s="44" t="s">
        <v>229</v>
      </c>
      <c r="D168" s="44" t="s">
        <v>25</v>
      </c>
      <c r="E168" s="20" t="s">
        <v>230</v>
      </c>
      <c r="F168" s="29" t="s">
        <v>343</v>
      </c>
      <c r="G168" s="52">
        <v>0</v>
      </c>
      <c r="H168" s="50">
        <v>2100</v>
      </c>
      <c r="I168" s="52">
        <f t="shared" si="7"/>
        <v>2100</v>
      </c>
      <c r="J168" s="48"/>
    </row>
    <row r="169" spans="2:10" s="13" customFormat="1" ht="45">
      <c r="B169" s="44" t="s">
        <v>228</v>
      </c>
      <c r="C169" s="44" t="s">
        <v>229</v>
      </c>
      <c r="D169" s="44" t="s">
        <v>25</v>
      </c>
      <c r="E169" s="20" t="s">
        <v>230</v>
      </c>
      <c r="F169" s="29" t="s">
        <v>344</v>
      </c>
      <c r="G169" s="52">
        <v>0</v>
      </c>
      <c r="H169" s="50">
        <v>2100</v>
      </c>
      <c r="I169" s="52">
        <f t="shared" si="7"/>
        <v>2100</v>
      </c>
      <c r="J169" s="48"/>
    </row>
    <row r="170" spans="2:10" s="13" customFormat="1" ht="45">
      <c r="B170" s="44" t="s">
        <v>228</v>
      </c>
      <c r="C170" s="44" t="s">
        <v>229</v>
      </c>
      <c r="D170" s="44" t="s">
        <v>25</v>
      </c>
      <c r="E170" s="20" t="s">
        <v>230</v>
      </c>
      <c r="F170" s="29" t="s">
        <v>346</v>
      </c>
      <c r="G170" s="52">
        <v>0</v>
      </c>
      <c r="H170" s="50">
        <v>2100</v>
      </c>
      <c r="I170" s="52">
        <f t="shared" si="7"/>
        <v>2100</v>
      </c>
      <c r="J170" s="48"/>
    </row>
    <row r="171" spans="2:10" s="13" customFormat="1" ht="45">
      <c r="B171" s="44" t="s">
        <v>228</v>
      </c>
      <c r="C171" s="44" t="s">
        <v>229</v>
      </c>
      <c r="D171" s="44" t="s">
        <v>25</v>
      </c>
      <c r="E171" s="20" t="s">
        <v>230</v>
      </c>
      <c r="F171" s="29" t="s">
        <v>345</v>
      </c>
      <c r="G171" s="52">
        <v>0</v>
      </c>
      <c r="H171" s="50">
        <v>5174.3500000000004</v>
      </c>
      <c r="I171" s="52">
        <f t="shared" si="7"/>
        <v>5174.3500000000004</v>
      </c>
      <c r="J171" s="48"/>
    </row>
    <row r="172" spans="2:10" s="13" customFormat="1" ht="45">
      <c r="B172" s="44" t="s">
        <v>228</v>
      </c>
      <c r="C172" s="44" t="s">
        <v>229</v>
      </c>
      <c r="D172" s="44" t="s">
        <v>25</v>
      </c>
      <c r="E172" s="20" t="s">
        <v>230</v>
      </c>
      <c r="F172" s="20" t="s">
        <v>368</v>
      </c>
      <c r="G172" s="1">
        <v>0</v>
      </c>
      <c r="H172" s="1">
        <v>3600</v>
      </c>
      <c r="I172" s="1">
        <f t="shared" si="6"/>
        <v>3600</v>
      </c>
      <c r="J172" s="48"/>
    </row>
    <row r="173" spans="2:10" ht="15.6">
      <c r="B173" s="9" t="s">
        <v>61</v>
      </c>
      <c r="C173" s="9"/>
      <c r="D173" s="9"/>
      <c r="E173" s="10" t="s">
        <v>62</v>
      </c>
      <c r="F173" s="10"/>
      <c r="G173" s="11">
        <f>SUM(G175:G180)</f>
        <v>1500000</v>
      </c>
      <c r="H173" s="11">
        <f>SUM(H175:H180)</f>
        <v>424300</v>
      </c>
      <c r="I173" s="11">
        <f>SUM(I175:I180)</f>
        <v>1924300</v>
      </c>
      <c r="J173" s="13"/>
    </row>
    <row r="174" spans="2:10" ht="15.6">
      <c r="B174" s="9" t="s">
        <v>244</v>
      </c>
      <c r="C174" s="9"/>
      <c r="D174" s="9"/>
      <c r="E174" s="8" t="s">
        <v>62</v>
      </c>
      <c r="F174" s="8"/>
      <c r="G174" s="1"/>
      <c r="H174" s="1"/>
      <c r="I174" s="1"/>
      <c r="J174" s="13"/>
    </row>
    <row r="175" spans="2:10" ht="45">
      <c r="B175" s="2" t="s">
        <v>249</v>
      </c>
      <c r="C175" s="53" t="s">
        <v>250</v>
      </c>
      <c r="D175" s="2" t="s">
        <v>251</v>
      </c>
      <c r="E175" s="54" t="s">
        <v>252</v>
      </c>
      <c r="F175" s="5" t="s">
        <v>285</v>
      </c>
      <c r="G175" s="46">
        <v>1000000</v>
      </c>
      <c r="H175" s="1">
        <v>-1000000</v>
      </c>
      <c r="I175" s="1">
        <f t="shared" ref="I175:I180" si="8">G175+H175</f>
        <v>0</v>
      </c>
      <c r="J175" s="13"/>
    </row>
    <row r="176" spans="2:10" ht="60">
      <c r="B176" s="2" t="s">
        <v>249</v>
      </c>
      <c r="C176" s="53" t="s">
        <v>250</v>
      </c>
      <c r="D176" s="2" t="s">
        <v>251</v>
      </c>
      <c r="E176" s="54" t="s">
        <v>252</v>
      </c>
      <c r="F176" s="5" t="s">
        <v>410</v>
      </c>
      <c r="G176" s="1">
        <v>0</v>
      </c>
      <c r="H176" s="1">
        <v>500000</v>
      </c>
      <c r="I176" s="1">
        <f t="shared" si="8"/>
        <v>500000</v>
      </c>
      <c r="J176" s="13"/>
    </row>
    <row r="177" spans="2:10" ht="45">
      <c r="B177" s="2" t="s">
        <v>249</v>
      </c>
      <c r="C177" s="53" t="s">
        <v>250</v>
      </c>
      <c r="D177" s="2" t="s">
        <v>251</v>
      </c>
      <c r="E177" s="54" t="s">
        <v>252</v>
      </c>
      <c r="F177" s="5" t="s">
        <v>286</v>
      </c>
      <c r="G177" s="1">
        <v>0</v>
      </c>
      <c r="H177" s="1">
        <v>500000</v>
      </c>
      <c r="I177" s="1">
        <f t="shared" si="8"/>
        <v>500000</v>
      </c>
      <c r="J177" s="13"/>
    </row>
    <row r="178" spans="2:10" ht="30">
      <c r="B178" s="7" t="s">
        <v>249</v>
      </c>
      <c r="C178" s="43" t="s">
        <v>250</v>
      </c>
      <c r="D178" s="7" t="s">
        <v>251</v>
      </c>
      <c r="E178" s="5" t="s">
        <v>252</v>
      </c>
      <c r="F178" s="5" t="s">
        <v>253</v>
      </c>
      <c r="G178" s="1">
        <v>0</v>
      </c>
      <c r="H178" s="1">
        <v>49700</v>
      </c>
      <c r="I178" s="1">
        <f t="shared" si="8"/>
        <v>49700</v>
      </c>
      <c r="J178" s="13"/>
    </row>
    <row r="179" spans="2:10" ht="45">
      <c r="B179" s="7" t="s">
        <v>249</v>
      </c>
      <c r="C179" s="43" t="s">
        <v>250</v>
      </c>
      <c r="D179" s="7" t="s">
        <v>251</v>
      </c>
      <c r="E179" s="5" t="s">
        <v>252</v>
      </c>
      <c r="F179" s="5" t="s">
        <v>254</v>
      </c>
      <c r="G179" s="1">
        <v>0</v>
      </c>
      <c r="H179" s="1">
        <v>74600</v>
      </c>
      <c r="I179" s="1">
        <f t="shared" si="8"/>
        <v>74600</v>
      </c>
      <c r="J179" s="13"/>
    </row>
    <row r="180" spans="2:10" ht="60">
      <c r="B180" s="7" t="s">
        <v>245</v>
      </c>
      <c r="C180" s="43" t="s">
        <v>246</v>
      </c>
      <c r="D180" s="7" t="s">
        <v>5</v>
      </c>
      <c r="E180" s="5" t="s">
        <v>247</v>
      </c>
      <c r="F180" s="5" t="s">
        <v>248</v>
      </c>
      <c r="G180" s="1">
        <v>500000</v>
      </c>
      <c r="H180" s="1">
        <v>300000</v>
      </c>
      <c r="I180" s="1">
        <f t="shared" si="8"/>
        <v>800000</v>
      </c>
      <c r="J180" s="13"/>
    </row>
    <row r="181" spans="2:10" ht="15.6">
      <c r="B181" s="9" t="s">
        <v>63</v>
      </c>
      <c r="C181" s="9"/>
      <c r="D181" s="9"/>
      <c r="E181" s="10" t="s">
        <v>64</v>
      </c>
      <c r="F181" s="10"/>
      <c r="G181" s="11">
        <f>SUM(G183:G186)</f>
        <v>1783500</v>
      </c>
      <c r="H181" s="11">
        <f>SUM(H183:H186)</f>
        <v>2480540.87</v>
      </c>
      <c r="I181" s="11">
        <f>SUM(I183:I186)</f>
        <v>4264040.87</v>
      </c>
      <c r="J181" s="13"/>
    </row>
    <row r="182" spans="2:10" ht="15.6">
      <c r="B182" s="9" t="s">
        <v>65</v>
      </c>
      <c r="C182" s="9"/>
      <c r="D182" s="9"/>
      <c r="E182" s="8" t="s">
        <v>64</v>
      </c>
      <c r="F182" s="8"/>
      <c r="G182" s="1"/>
      <c r="H182" s="1"/>
      <c r="I182" s="1"/>
      <c r="J182" s="13"/>
    </row>
    <row r="183" spans="2:10" ht="45">
      <c r="B183" s="49" t="s">
        <v>69</v>
      </c>
      <c r="C183" s="49" t="s">
        <v>70</v>
      </c>
      <c r="D183" s="49" t="s">
        <v>71</v>
      </c>
      <c r="E183" s="28" t="s">
        <v>72</v>
      </c>
      <c r="F183" s="28" t="s">
        <v>73</v>
      </c>
      <c r="G183" s="1">
        <v>0</v>
      </c>
      <c r="H183" s="1">
        <v>11798.98</v>
      </c>
      <c r="I183" s="1">
        <f>G183+H183</f>
        <v>11798.98</v>
      </c>
      <c r="J183" s="13"/>
    </row>
    <row r="184" spans="2:10" ht="75">
      <c r="B184" s="49" t="s">
        <v>69</v>
      </c>
      <c r="C184" s="49" t="s">
        <v>70</v>
      </c>
      <c r="D184" s="49" t="s">
        <v>71</v>
      </c>
      <c r="E184" s="28" t="s">
        <v>72</v>
      </c>
      <c r="F184" s="28" t="s">
        <v>74</v>
      </c>
      <c r="G184" s="1">
        <v>0</v>
      </c>
      <c r="H184" s="1">
        <v>22193.31</v>
      </c>
      <c r="I184" s="1">
        <f>G184+H184</f>
        <v>22193.31</v>
      </c>
      <c r="J184" s="13"/>
    </row>
    <row r="185" spans="2:10" ht="48.75" customHeight="1">
      <c r="B185" s="2" t="s">
        <v>66</v>
      </c>
      <c r="C185" s="2">
        <v>7323</v>
      </c>
      <c r="D185" s="2" t="s">
        <v>5</v>
      </c>
      <c r="E185" s="3" t="s">
        <v>67</v>
      </c>
      <c r="F185" s="5" t="s">
        <v>369</v>
      </c>
      <c r="G185" s="1">
        <v>0</v>
      </c>
      <c r="H185" s="1">
        <v>235823.83</v>
      </c>
      <c r="I185" s="1">
        <f>G185+H185</f>
        <v>235823.83</v>
      </c>
      <c r="J185" s="13"/>
    </row>
    <row r="186" spans="2:10" ht="45">
      <c r="B186" s="2" t="s">
        <v>66</v>
      </c>
      <c r="C186" s="2">
        <v>7323</v>
      </c>
      <c r="D186" s="2" t="s">
        <v>5</v>
      </c>
      <c r="E186" s="3" t="s">
        <v>67</v>
      </c>
      <c r="F186" s="5" t="s">
        <v>68</v>
      </c>
      <c r="G186" s="1">
        <v>1783500</v>
      </c>
      <c r="H186" s="1">
        <v>2210724.75</v>
      </c>
      <c r="I186" s="1">
        <f>G186+H186</f>
        <v>3994224.75</v>
      </c>
      <c r="J186" s="13"/>
    </row>
    <row r="187" spans="2:10" ht="15.6">
      <c r="B187" s="9" t="s">
        <v>209</v>
      </c>
      <c r="C187" s="9"/>
      <c r="D187" s="9"/>
      <c r="E187" s="10" t="s">
        <v>210</v>
      </c>
      <c r="F187" s="10"/>
      <c r="G187" s="11">
        <f>SUM(G189:G209)</f>
        <v>7120000</v>
      </c>
      <c r="H187" s="11">
        <f>SUM(H189:H209)</f>
        <v>8949899</v>
      </c>
      <c r="I187" s="11">
        <f>SUM(I189:I209)</f>
        <v>15969899</v>
      </c>
      <c r="J187" s="13"/>
    </row>
    <row r="188" spans="2:10" ht="15.6">
      <c r="B188" s="9" t="s">
        <v>225</v>
      </c>
      <c r="C188" s="9"/>
      <c r="D188" s="9"/>
      <c r="E188" s="8" t="s">
        <v>210</v>
      </c>
      <c r="F188" s="8"/>
      <c r="G188" s="1"/>
      <c r="H188" s="55"/>
      <c r="I188" s="1"/>
      <c r="J188" s="13"/>
    </row>
    <row r="189" spans="2:10" ht="45">
      <c r="B189" s="2">
        <v>1011100</v>
      </c>
      <c r="C189" s="2">
        <v>1100</v>
      </c>
      <c r="D189" s="2" t="s">
        <v>85</v>
      </c>
      <c r="E189" s="3" t="s">
        <v>226</v>
      </c>
      <c r="F189" s="5" t="s">
        <v>370</v>
      </c>
      <c r="G189" s="1">
        <v>0</v>
      </c>
      <c r="H189" s="1">
        <v>299899</v>
      </c>
      <c r="I189" s="1">
        <f>G189+H189</f>
        <v>299899</v>
      </c>
      <c r="J189" s="13"/>
    </row>
    <row r="190" spans="2:10" ht="45">
      <c r="B190" s="2">
        <v>1011100</v>
      </c>
      <c r="C190" s="2">
        <v>1100</v>
      </c>
      <c r="D190" s="2" t="s">
        <v>85</v>
      </c>
      <c r="E190" s="3" t="s">
        <v>226</v>
      </c>
      <c r="F190" s="5" t="s">
        <v>293</v>
      </c>
      <c r="G190" s="4">
        <v>200000</v>
      </c>
      <c r="H190" s="1">
        <v>400000</v>
      </c>
      <c r="I190" s="1">
        <f>G190+H190</f>
        <v>600000</v>
      </c>
      <c r="J190" s="13"/>
    </row>
    <row r="191" spans="2:10" ht="30">
      <c r="B191" s="2">
        <v>1014010</v>
      </c>
      <c r="C191" s="2">
        <v>4010</v>
      </c>
      <c r="D191" s="2" t="s">
        <v>324</v>
      </c>
      <c r="E191" s="3" t="s">
        <v>325</v>
      </c>
      <c r="F191" s="5" t="s">
        <v>326</v>
      </c>
      <c r="G191" s="4">
        <v>100000</v>
      </c>
      <c r="H191" s="1">
        <v>500000</v>
      </c>
      <c r="I191" s="1">
        <f>G191+H191</f>
        <v>600000</v>
      </c>
      <c r="J191" s="13"/>
    </row>
    <row r="192" spans="2:10" s="94" customFormat="1" ht="30">
      <c r="B192" s="82">
        <v>1014010</v>
      </c>
      <c r="C192" s="82">
        <v>4010</v>
      </c>
      <c r="D192" s="82" t="s">
        <v>324</v>
      </c>
      <c r="E192" s="78" t="s">
        <v>325</v>
      </c>
      <c r="F192" s="93" t="s">
        <v>392</v>
      </c>
      <c r="G192" s="99">
        <v>200000</v>
      </c>
      <c r="H192" s="81">
        <v>-100000</v>
      </c>
      <c r="I192" s="81">
        <f>G192+H192</f>
        <v>100000</v>
      </c>
      <c r="J192" s="86"/>
    </row>
    <row r="193" spans="2:10" s="94" customFormat="1" ht="30">
      <c r="B193" s="82">
        <v>1014010</v>
      </c>
      <c r="C193" s="82">
        <v>4010</v>
      </c>
      <c r="D193" s="82" t="s">
        <v>324</v>
      </c>
      <c r="E193" s="78" t="s">
        <v>325</v>
      </c>
      <c r="F193" s="78" t="s">
        <v>393</v>
      </c>
      <c r="G193" s="81">
        <v>0</v>
      </c>
      <c r="H193" s="81">
        <v>100000</v>
      </c>
      <c r="I193" s="81">
        <v>0</v>
      </c>
      <c r="J193" s="86"/>
    </row>
    <row r="194" spans="2:10" s="94" customFormat="1" ht="30">
      <c r="B194" s="88">
        <v>1014010</v>
      </c>
      <c r="C194" s="88">
        <v>4010</v>
      </c>
      <c r="D194" s="88" t="s">
        <v>324</v>
      </c>
      <c r="E194" s="100" t="s">
        <v>325</v>
      </c>
      <c r="F194" s="78" t="s">
        <v>394</v>
      </c>
      <c r="G194" s="99">
        <v>100000</v>
      </c>
      <c r="H194" s="81">
        <v>-100000</v>
      </c>
      <c r="I194" s="81">
        <f>G194+H194</f>
        <v>0</v>
      </c>
      <c r="J194" s="86"/>
    </row>
    <row r="195" spans="2:10" s="94" customFormat="1" ht="30">
      <c r="B195" s="88">
        <v>1014010</v>
      </c>
      <c r="C195" s="88">
        <v>4010</v>
      </c>
      <c r="D195" s="88" t="s">
        <v>324</v>
      </c>
      <c r="E195" s="100" t="s">
        <v>325</v>
      </c>
      <c r="F195" s="78" t="s">
        <v>395</v>
      </c>
      <c r="G195" s="99">
        <v>0</v>
      </c>
      <c r="H195" s="81">
        <v>100000</v>
      </c>
      <c r="I195" s="81">
        <f>G195+H195</f>
        <v>100000</v>
      </c>
      <c r="J195" s="86"/>
    </row>
    <row r="196" spans="2:10" ht="30">
      <c r="B196" s="2">
        <v>1014030</v>
      </c>
      <c r="C196" s="2">
        <v>4030</v>
      </c>
      <c r="D196" s="2" t="s">
        <v>288</v>
      </c>
      <c r="E196" s="3" t="s">
        <v>289</v>
      </c>
      <c r="F196" s="5" t="s">
        <v>290</v>
      </c>
      <c r="G196" s="4">
        <v>200000</v>
      </c>
      <c r="H196" s="1">
        <v>-200000</v>
      </c>
      <c r="I196" s="1">
        <f>G196+H196</f>
        <v>0</v>
      </c>
      <c r="J196" s="13"/>
    </row>
    <row r="197" spans="2:10" ht="30">
      <c r="B197" s="2">
        <v>1014030</v>
      </c>
      <c r="C197" s="2">
        <v>4030</v>
      </c>
      <c r="D197" s="2" t="s">
        <v>288</v>
      </c>
      <c r="E197" s="3" t="s">
        <v>289</v>
      </c>
      <c r="F197" s="5" t="s">
        <v>299</v>
      </c>
      <c r="G197" s="4">
        <v>100000</v>
      </c>
      <c r="H197" s="1">
        <v>-100000</v>
      </c>
      <c r="I197" s="1">
        <f t="shared" ref="I197:I202" si="9">G197+H197</f>
        <v>0</v>
      </c>
      <c r="J197" s="13"/>
    </row>
    <row r="198" spans="2:10">
      <c r="B198" s="2">
        <v>1014030</v>
      </c>
      <c r="C198" s="2">
        <v>4030</v>
      </c>
      <c r="D198" s="2" t="s">
        <v>288</v>
      </c>
      <c r="E198" s="3" t="s">
        <v>289</v>
      </c>
      <c r="F198" s="5" t="s">
        <v>301</v>
      </c>
      <c r="G198" s="4">
        <v>200000</v>
      </c>
      <c r="H198" s="1">
        <v>800000</v>
      </c>
      <c r="I198" s="1">
        <f t="shared" si="9"/>
        <v>1000000</v>
      </c>
      <c r="J198" s="13"/>
    </row>
    <row r="199" spans="2:10" ht="30">
      <c r="B199" s="2">
        <v>1014030</v>
      </c>
      <c r="C199" s="2">
        <v>4030</v>
      </c>
      <c r="D199" s="2" t="s">
        <v>288</v>
      </c>
      <c r="E199" s="3" t="s">
        <v>289</v>
      </c>
      <c r="F199" s="5" t="s">
        <v>291</v>
      </c>
      <c r="G199" s="4">
        <v>200000</v>
      </c>
      <c r="H199" s="1">
        <v>500000</v>
      </c>
      <c r="I199" s="1">
        <f t="shared" si="9"/>
        <v>700000</v>
      </c>
      <c r="J199" s="13"/>
    </row>
    <row r="200" spans="2:10" ht="30">
      <c r="B200" s="2">
        <v>1017324</v>
      </c>
      <c r="C200" s="2">
        <v>7324</v>
      </c>
      <c r="D200" s="2" t="s">
        <v>5</v>
      </c>
      <c r="E200" s="3" t="s">
        <v>264</v>
      </c>
      <c r="F200" s="5" t="s">
        <v>265</v>
      </c>
      <c r="G200" s="1">
        <v>320000</v>
      </c>
      <c r="H200" s="1">
        <v>200000</v>
      </c>
      <c r="I200" s="1">
        <f t="shared" si="9"/>
        <v>520000</v>
      </c>
      <c r="J200" s="13"/>
    </row>
    <row r="201" spans="2:10">
      <c r="B201" s="2">
        <v>1017324</v>
      </c>
      <c r="C201" s="2">
        <v>7324</v>
      </c>
      <c r="D201" s="2" t="s">
        <v>5</v>
      </c>
      <c r="E201" s="3" t="s">
        <v>264</v>
      </c>
      <c r="F201" s="5" t="s">
        <v>374</v>
      </c>
      <c r="G201" s="4">
        <v>2500000</v>
      </c>
      <c r="H201" s="1">
        <v>500000</v>
      </c>
      <c r="I201" s="1">
        <f t="shared" si="9"/>
        <v>3000000</v>
      </c>
      <c r="J201" s="13"/>
    </row>
    <row r="202" spans="2:10" ht="45">
      <c r="B202" s="2">
        <v>1017324</v>
      </c>
      <c r="C202" s="2">
        <v>7324</v>
      </c>
      <c r="D202" s="2" t="s">
        <v>5</v>
      </c>
      <c r="E202" s="3" t="s">
        <v>264</v>
      </c>
      <c r="F202" s="5" t="s">
        <v>375</v>
      </c>
      <c r="G202" s="4">
        <v>1000000</v>
      </c>
      <c r="H202" s="1">
        <v>1000000</v>
      </c>
      <c r="I202" s="1">
        <f t="shared" si="9"/>
        <v>2000000</v>
      </c>
      <c r="J202" s="13"/>
    </row>
    <row r="203" spans="2:10" ht="30">
      <c r="B203" s="2">
        <v>1017340</v>
      </c>
      <c r="C203" s="2">
        <v>7340</v>
      </c>
      <c r="D203" s="2" t="s">
        <v>5</v>
      </c>
      <c r="E203" s="5" t="s">
        <v>202</v>
      </c>
      <c r="F203" s="5" t="s">
        <v>348</v>
      </c>
      <c r="G203" s="4">
        <v>0</v>
      </c>
      <c r="H203" s="1">
        <f>200000+500000</f>
        <v>700000</v>
      </c>
      <c r="I203" s="1">
        <f t="shared" ref="I203:I209" si="10">G203+H203</f>
        <v>700000</v>
      </c>
      <c r="J203" s="13"/>
    </row>
    <row r="204" spans="2:10" ht="30">
      <c r="B204" s="2">
        <v>1017340</v>
      </c>
      <c r="C204" s="2">
        <v>7340</v>
      </c>
      <c r="D204" s="2" t="s">
        <v>5</v>
      </c>
      <c r="E204" s="5" t="s">
        <v>202</v>
      </c>
      <c r="F204" s="5" t="s">
        <v>327</v>
      </c>
      <c r="G204" s="4">
        <v>100000</v>
      </c>
      <c r="H204" s="1">
        <f>4000000-1000000</f>
        <v>3000000</v>
      </c>
      <c r="I204" s="1">
        <f t="shared" si="10"/>
        <v>3100000</v>
      </c>
      <c r="J204" s="13"/>
    </row>
    <row r="205" spans="2:10" ht="30">
      <c r="B205" s="2">
        <v>1017340</v>
      </c>
      <c r="C205" s="2">
        <v>7340</v>
      </c>
      <c r="D205" s="2" t="s">
        <v>5</v>
      </c>
      <c r="E205" s="5" t="s">
        <v>202</v>
      </c>
      <c r="F205" s="5" t="s">
        <v>300</v>
      </c>
      <c r="G205" s="4">
        <v>0</v>
      </c>
      <c r="H205" s="1">
        <v>100000</v>
      </c>
      <c r="I205" s="1">
        <f t="shared" si="10"/>
        <v>100000</v>
      </c>
      <c r="J205" s="13"/>
    </row>
    <row r="206" spans="2:10" ht="63.75" customHeight="1">
      <c r="B206" s="2">
        <v>1017670</v>
      </c>
      <c r="C206" s="2">
        <v>7670</v>
      </c>
      <c r="D206" s="2" t="s">
        <v>25</v>
      </c>
      <c r="E206" s="3" t="s">
        <v>39</v>
      </c>
      <c r="F206" s="5" t="s">
        <v>292</v>
      </c>
      <c r="G206" s="4">
        <v>500000</v>
      </c>
      <c r="H206" s="1">
        <v>300000</v>
      </c>
      <c r="I206" s="1">
        <f t="shared" si="10"/>
        <v>800000</v>
      </c>
      <c r="J206" s="13"/>
    </row>
    <row r="207" spans="2:10" ht="30">
      <c r="B207" s="2">
        <v>1017670</v>
      </c>
      <c r="C207" s="2">
        <v>7670</v>
      </c>
      <c r="D207" s="2" t="s">
        <v>25</v>
      </c>
      <c r="E207" s="3" t="s">
        <v>39</v>
      </c>
      <c r="F207" s="5" t="s">
        <v>294</v>
      </c>
      <c r="G207" s="4">
        <v>700000</v>
      </c>
      <c r="H207" s="1">
        <v>250000</v>
      </c>
      <c r="I207" s="1">
        <f t="shared" si="10"/>
        <v>950000</v>
      </c>
      <c r="J207" s="13"/>
    </row>
    <row r="208" spans="2:10" ht="30">
      <c r="B208" s="2">
        <v>1017670</v>
      </c>
      <c r="C208" s="2">
        <v>7670</v>
      </c>
      <c r="D208" s="2" t="s">
        <v>25</v>
      </c>
      <c r="E208" s="3" t="s">
        <v>39</v>
      </c>
      <c r="F208" s="5" t="s">
        <v>295</v>
      </c>
      <c r="G208" s="4">
        <v>500000</v>
      </c>
      <c r="H208" s="1">
        <v>500000</v>
      </c>
      <c r="I208" s="1">
        <f t="shared" si="10"/>
        <v>1000000</v>
      </c>
      <c r="J208" s="13"/>
    </row>
    <row r="209" spans="2:10" ht="30">
      <c r="B209" s="2">
        <v>1017670</v>
      </c>
      <c r="C209" s="2">
        <v>7670</v>
      </c>
      <c r="D209" s="2" t="s">
        <v>25</v>
      </c>
      <c r="E209" s="3" t="s">
        <v>39</v>
      </c>
      <c r="F209" s="5" t="s">
        <v>263</v>
      </c>
      <c r="G209" s="1">
        <v>200000</v>
      </c>
      <c r="H209" s="1">
        <v>200000</v>
      </c>
      <c r="I209" s="1">
        <f t="shared" si="10"/>
        <v>400000</v>
      </c>
      <c r="J209" s="13"/>
    </row>
    <row r="210" spans="2:10" ht="15.6">
      <c r="B210" s="42" t="s">
        <v>26</v>
      </c>
      <c r="C210" s="42"/>
      <c r="D210" s="42"/>
      <c r="E210" s="26" t="s">
        <v>27</v>
      </c>
      <c r="F210" s="26"/>
      <c r="G210" s="11">
        <f>SUM(G211:G223)</f>
        <v>16545356</v>
      </c>
      <c r="H210" s="11">
        <f>SUM(H211:H223)</f>
        <v>6560172</v>
      </c>
      <c r="I210" s="11">
        <f>SUM(I211:I223)</f>
        <v>23105528</v>
      </c>
      <c r="J210" s="13"/>
    </row>
    <row r="211" spans="2:10" ht="15.6">
      <c r="B211" s="42" t="s">
        <v>28</v>
      </c>
      <c r="C211" s="42"/>
      <c r="D211" s="42"/>
      <c r="E211" s="27" t="s">
        <v>27</v>
      </c>
      <c r="F211" s="27"/>
      <c r="G211" s="11"/>
      <c r="H211" s="25"/>
      <c r="I211" s="25"/>
      <c r="J211" s="13"/>
    </row>
    <row r="212" spans="2:10">
      <c r="B212" s="49">
        <v>1113132</v>
      </c>
      <c r="C212" s="49">
        <v>3132</v>
      </c>
      <c r="D212" s="2">
        <v>1040</v>
      </c>
      <c r="E212" s="3" t="s">
        <v>57</v>
      </c>
      <c r="F212" s="28" t="s">
        <v>51</v>
      </c>
      <c r="G212" s="1">
        <v>4553356</v>
      </c>
      <c r="H212" s="1">
        <v>1011753</v>
      </c>
      <c r="I212" s="1">
        <f>G212+H212</f>
        <v>5565109</v>
      </c>
      <c r="J212" s="13"/>
    </row>
    <row r="213" spans="2:10">
      <c r="B213" s="2">
        <v>1113132</v>
      </c>
      <c r="C213" s="2">
        <v>3132</v>
      </c>
      <c r="D213" s="2">
        <v>1040</v>
      </c>
      <c r="E213" s="3" t="s">
        <v>57</v>
      </c>
      <c r="F213" s="5" t="s">
        <v>262</v>
      </c>
      <c r="G213" s="1">
        <v>312000</v>
      </c>
      <c r="H213" s="1">
        <v>200000</v>
      </c>
      <c r="I213" s="1">
        <f>G213+H213</f>
        <v>512000</v>
      </c>
      <c r="J213" s="13"/>
    </row>
    <row r="214" spans="2:10">
      <c r="B214" s="49">
        <v>1115041</v>
      </c>
      <c r="C214" s="49">
        <v>5041</v>
      </c>
      <c r="D214" s="2" t="s">
        <v>58</v>
      </c>
      <c r="E214" s="3" t="s">
        <v>59</v>
      </c>
      <c r="F214" s="28" t="s">
        <v>56</v>
      </c>
      <c r="G214" s="1">
        <v>1500000</v>
      </c>
      <c r="H214" s="1">
        <v>2346730</v>
      </c>
      <c r="I214" s="1">
        <f>G214+H214</f>
        <v>3846730</v>
      </c>
      <c r="J214" s="13"/>
    </row>
    <row r="215" spans="2:10" ht="30">
      <c r="B215" s="49">
        <v>1117325</v>
      </c>
      <c r="C215" s="49">
        <v>7325</v>
      </c>
      <c r="D215" s="2" t="s">
        <v>5</v>
      </c>
      <c r="E215" s="3" t="s">
        <v>23</v>
      </c>
      <c r="F215" s="28" t="s">
        <v>52</v>
      </c>
      <c r="G215" s="1">
        <v>0</v>
      </c>
      <c r="H215" s="1">
        <v>25940</v>
      </c>
      <c r="I215" s="1">
        <f t="shared" ref="I215:I223" si="11">G215+H215</f>
        <v>25940</v>
      </c>
      <c r="J215" s="13"/>
    </row>
    <row r="216" spans="2:10" ht="30">
      <c r="B216" s="49">
        <v>1117325</v>
      </c>
      <c r="C216" s="49">
        <v>7325</v>
      </c>
      <c r="D216" s="2" t="s">
        <v>5</v>
      </c>
      <c r="E216" s="3" t="s">
        <v>23</v>
      </c>
      <c r="F216" s="28" t="s">
        <v>53</v>
      </c>
      <c r="G216" s="1">
        <v>0</v>
      </c>
      <c r="H216" s="1">
        <v>15820</v>
      </c>
      <c r="I216" s="1">
        <f t="shared" si="11"/>
        <v>15820</v>
      </c>
      <c r="J216" s="13"/>
    </row>
    <row r="217" spans="2:10" ht="30">
      <c r="B217" s="49">
        <v>1117325</v>
      </c>
      <c r="C217" s="49">
        <v>7325</v>
      </c>
      <c r="D217" s="2" t="s">
        <v>5</v>
      </c>
      <c r="E217" s="3" t="s">
        <v>23</v>
      </c>
      <c r="F217" s="28" t="s">
        <v>54</v>
      </c>
      <c r="G217" s="1">
        <v>0</v>
      </c>
      <c r="H217" s="1">
        <v>16670</v>
      </c>
      <c r="I217" s="1">
        <f t="shared" si="11"/>
        <v>16670</v>
      </c>
      <c r="J217" s="13"/>
    </row>
    <row r="218" spans="2:10" ht="30">
      <c r="B218" s="49">
        <v>1117325</v>
      </c>
      <c r="C218" s="49">
        <v>7325</v>
      </c>
      <c r="D218" s="2" t="s">
        <v>5</v>
      </c>
      <c r="E218" s="3" t="s">
        <v>23</v>
      </c>
      <c r="F218" s="28" t="s">
        <v>349</v>
      </c>
      <c r="G218" s="4">
        <v>8500000</v>
      </c>
      <c r="H218" s="81">
        <f>1722000-50000</f>
        <v>1672000</v>
      </c>
      <c r="I218" s="1">
        <f t="shared" si="11"/>
        <v>10172000</v>
      </c>
      <c r="J218" s="13"/>
    </row>
    <row r="219" spans="2:10" ht="30">
      <c r="B219" s="49">
        <v>1117325</v>
      </c>
      <c r="C219" s="92">
        <v>7325</v>
      </c>
      <c r="D219" s="88" t="s">
        <v>5</v>
      </c>
      <c r="E219" s="100" t="s">
        <v>23</v>
      </c>
      <c r="F219" s="93" t="s">
        <v>401</v>
      </c>
      <c r="G219" s="87">
        <v>0</v>
      </c>
      <c r="H219" s="81">
        <v>50000</v>
      </c>
      <c r="I219" s="81">
        <f t="shared" si="11"/>
        <v>50000</v>
      </c>
      <c r="J219" s="13"/>
    </row>
    <row r="220" spans="2:10" ht="30">
      <c r="B220" s="49">
        <v>1117325</v>
      </c>
      <c r="C220" s="49">
        <v>7325</v>
      </c>
      <c r="D220" s="2" t="s">
        <v>5</v>
      </c>
      <c r="E220" s="3" t="s">
        <v>23</v>
      </c>
      <c r="F220" s="28" t="s">
        <v>55</v>
      </c>
      <c r="G220" s="4">
        <v>500000</v>
      </c>
      <c r="H220" s="1">
        <v>596000</v>
      </c>
      <c r="I220" s="1">
        <f t="shared" si="11"/>
        <v>1096000</v>
      </c>
      <c r="J220" s="13"/>
    </row>
    <row r="221" spans="2:10" ht="30">
      <c r="B221" s="49">
        <v>1117325</v>
      </c>
      <c r="C221" s="49">
        <v>7325</v>
      </c>
      <c r="D221" s="2" t="s">
        <v>5</v>
      </c>
      <c r="E221" s="3" t="s">
        <v>23</v>
      </c>
      <c r="F221" s="28" t="s">
        <v>60</v>
      </c>
      <c r="G221" s="1">
        <v>980000</v>
      </c>
      <c r="H221" s="1">
        <v>100902</v>
      </c>
      <c r="I221" s="1">
        <f t="shared" si="11"/>
        <v>1080902</v>
      </c>
      <c r="J221" s="13"/>
    </row>
    <row r="222" spans="2:10" ht="30">
      <c r="B222" s="2">
        <v>1117325</v>
      </c>
      <c r="C222" s="2">
        <v>7325</v>
      </c>
      <c r="D222" s="2" t="s">
        <v>5</v>
      </c>
      <c r="E222" s="3" t="s">
        <v>23</v>
      </c>
      <c r="F222" s="5" t="s">
        <v>287</v>
      </c>
      <c r="G222" s="1">
        <v>200000</v>
      </c>
      <c r="H222" s="1">
        <v>100000</v>
      </c>
      <c r="I222" s="1">
        <f t="shared" si="11"/>
        <v>300000</v>
      </c>
      <c r="J222" s="13"/>
    </row>
    <row r="223" spans="2:10" ht="30">
      <c r="B223" s="49">
        <v>1117325</v>
      </c>
      <c r="C223" s="49">
        <v>7325</v>
      </c>
      <c r="D223" s="2" t="s">
        <v>5</v>
      </c>
      <c r="E223" s="3" t="s">
        <v>23</v>
      </c>
      <c r="F223" s="28" t="s">
        <v>371</v>
      </c>
      <c r="G223" s="1">
        <v>0</v>
      </c>
      <c r="H223" s="1">
        <v>424357</v>
      </c>
      <c r="I223" s="1">
        <f t="shared" si="11"/>
        <v>424357</v>
      </c>
      <c r="J223" s="13"/>
    </row>
    <row r="224" spans="2:10" ht="31.2">
      <c r="B224" s="42" t="s">
        <v>29</v>
      </c>
      <c r="C224" s="42"/>
      <c r="D224" s="42"/>
      <c r="E224" s="26" t="s">
        <v>30</v>
      </c>
      <c r="F224" s="26"/>
      <c r="G224" s="11">
        <f>SUM(G226:G242)</f>
        <v>593127517</v>
      </c>
      <c r="H224" s="11">
        <f>SUM(H226:H242)</f>
        <v>58982901.369999997</v>
      </c>
      <c r="I224" s="11">
        <f>SUM(I226:I242)</f>
        <v>652110418.37</v>
      </c>
      <c r="J224" s="13"/>
    </row>
    <row r="225" spans="2:10" ht="31.2">
      <c r="B225" s="42" t="s">
        <v>31</v>
      </c>
      <c r="C225" s="42"/>
      <c r="D225" s="42"/>
      <c r="E225" s="27" t="s">
        <v>30</v>
      </c>
      <c r="F225" s="27"/>
      <c r="G225" s="11"/>
      <c r="H225" s="25"/>
      <c r="I225" s="25"/>
      <c r="J225" s="13"/>
    </row>
    <row r="226" spans="2:10" ht="30">
      <c r="B226" s="2">
        <v>1216011</v>
      </c>
      <c r="C226" s="2" t="s">
        <v>314</v>
      </c>
      <c r="D226" s="88" t="s">
        <v>389</v>
      </c>
      <c r="E226" s="5" t="s">
        <v>201</v>
      </c>
      <c r="F226" s="5" t="s">
        <v>315</v>
      </c>
      <c r="G226" s="4">
        <v>2000000</v>
      </c>
      <c r="H226" s="1">
        <v>200000</v>
      </c>
      <c r="I226" s="1">
        <f>G226+H226</f>
        <v>2200000</v>
      </c>
      <c r="J226" s="13"/>
    </row>
    <row r="227" spans="2:10" ht="30">
      <c r="B227" s="2">
        <v>1216011</v>
      </c>
      <c r="C227" s="2" t="s">
        <v>314</v>
      </c>
      <c r="D227" s="88" t="s">
        <v>389</v>
      </c>
      <c r="E227" s="5" t="s">
        <v>201</v>
      </c>
      <c r="F227" s="5" t="s">
        <v>316</v>
      </c>
      <c r="G227" s="4">
        <v>1500000</v>
      </c>
      <c r="H227" s="1">
        <v>714503</v>
      </c>
      <c r="I227" s="1">
        <f>G227+H227</f>
        <v>2214503</v>
      </c>
      <c r="J227" s="13"/>
    </row>
    <row r="228" spans="2:10" ht="30">
      <c r="B228" s="2">
        <v>1217310</v>
      </c>
      <c r="C228" s="2" t="s">
        <v>33</v>
      </c>
      <c r="D228" s="2" t="s">
        <v>5</v>
      </c>
      <c r="E228" s="5" t="s">
        <v>34</v>
      </c>
      <c r="F228" s="5" t="s">
        <v>372</v>
      </c>
      <c r="G228" s="4">
        <v>3000000</v>
      </c>
      <c r="H228" s="1">
        <v>1193852</v>
      </c>
      <c r="I228" s="1">
        <f>G228+H228</f>
        <v>4193852</v>
      </c>
      <c r="J228" s="13"/>
    </row>
    <row r="229" spans="2:10" ht="30">
      <c r="B229" s="56" t="s">
        <v>32</v>
      </c>
      <c r="C229" s="56" t="s">
        <v>33</v>
      </c>
      <c r="D229" s="56" t="s">
        <v>5</v>
      </c>
      <c r="E229" s="29" t="s">
        <v>34</v>
      </c>
      <c r="F229" s="29" t="s">
        <v>302</v>
      </c>
      <c r="G229" s="57">
        <v>0</v>
      </c>
      <c r="H229" s="1">
        <v>1275000</v>
      </c>
      <c r="I229" s="1">
        <f t="shared" ref="I229:I242" si="12">G229+H229</f>
        <v>1275000</v>
      </c>
      <c r="J229" s="13"/>
    </row>
    <row r="230" spans="2:10" ht="30">
      <c r="B230" s="2">
        <v>1217340</v>
      </c>
      <c r="C230" s="2" t="s">
        <v>317</v>
      </c>
      <c r="D230" s="2" t="s">
        <v>5</v>
      </c>
      <c r="E230" s="5" t="s">
        <v>202</v>
      </c>
      <c r="F230" s="28" t="s">
        <v>318</v>
      </c>
      <c r="G230" s="4">
        <v>2700000</v>
      </c>
      <c r="H230" s="1">
        <v>200000</v>
      </c>
      <c r="I230" s="1">
        <f t="shared" si="12"/>
        <v>2900000</v>
      </c>
      <c r="J230" s="13"/>
    </row>
    <row r="231" spans="2:10" ht="45">
      <c r="B231" s="102">
        <v>1217461</v>
      </c>
      <c r="C231" s="102">
        <v>7461</v>
      </c>
      <c r="D231" s="102" t="s">
        <v>7</v>
      </c>
      <c r="E231" s="103" t="s">
        <v>351</v>
      </c>
      <c r="F231" s="101" t="s">
        <v>399</v>
      </c>
      <c r="G231" s="81">
        <v>0</v>
      </c>
      <c r="H231" s="81">
        <v>300000</v>
      </c>
      <c r="I231" s="81">
        <f>G231+H231</f>
        <v>300000</v>
      </c>
      <c r="J231" s="13"/>
    </row>
    <row r="232" spans="2:10" ht="45">
      <c r="B232" s="2">
        <v>1217461</v>
      </c>
      <c r="C232" s="2">
        <v>7461</v>
      </c>
      <c r="D232" s="2" t="s">
        <v>7</v>
      </c>
      <c r="E232" s="5" t="s">
        <v>351</v>
      </c>
      <c r="F232" s="5" t="s">
        <v>352</v>
      </c>
      <c r="G232" s="4">
        <v>2000000</v>
      </c>
      <c r="H232" s="1">
        <v>-2000000</v>
      </c>
      <c r="I232" s="1">
        <f t="shared" si="12"/>
        <v>0</v>
      </c>
      <c r="J232" s="13"/>
    </row>
    <row r="233" spans="2:10" ht="45">
      <c r="B233" s="2">
        <v>1217461</v>
      </c>
      <c r="C233" s="2">
        <v>7461</v>
      </c>
      <c r="D233" s="2" t="s">
        <v>7</v>
      </c>
      <c r="E233" s="5" t="s">
        <v>351</v>
      </c>
      <c r="F233" s="5" t="s">
        <v>353</v>
      </c>
      <c r="G233" s="4">
        <v>0</v>
      </c>
      <c r="H233" s="1">
        <v>2000000</v>
      </c>
      <c r="I233" s="1">
        <f t="shared" si="12"/>
        <v>2000000</v>
      </c>
      <c r="J233" s="13"/>
    </row>
    <row r="234" spans="2:10" ht="45">
      <c r="B234" s="49" t="s">
        <v>35</v>
      </c>
      <c r="C234" s="58" t="s">
        <v>6</v>
      </c>
      <c r="D234" s="58" t="s">
        <v>7</v>
      </c>
      <c r="E234" s="5" t="s">
        <v>351</v>
      </c>
      <c r="F234" s="28" t="s">
        <v>303</v>
      </c>
      <c r="G234" s="1">
        <v>0</v>
      </c>
      <c r="H234" s="1">
        <v>225030</v>
      </c>
      <c r="I234" s="1">
        <f>G234+H234</f>
        <v>225030</v>
      </c>
      <c r="J234" s="13"/>
    </row>
    <row r="235" spans="2:10" ht="45">
      <c r="B235" s="49" t="s">
        <v>35</v>
      </c>
      <c r="C235" s="58" t="s">
        <v>6</v>
      </c>
      <c r="D235" s="58" t="s">
        <v>7</v>
      </c>
      <c r="E235" s="5" t="s">
        <v>351</v>
      </c>
      <c r="F235" s="28" t="s">
        <v>323</v>
      </c>
      <c r="G235" s="1">
        <v>1500000</v>
      </c>
      <c r="H235" s="1">
        <v>200000</v>
      </c>
      <c r="I235" s="1">
        <f>G235+H235</f>
        <v>1700000</v>
      </c>
      <c r="J235" s="13"/>
    </row>
    <row r="236" spans="2:10" ht="30">
      <c r="B236" s="2">
        <v>1217670</v>
      </c>
      <c r="C236" s="2" t="s">
        <v>24</v>
      </c>
      <c r="D236" s="2" t="s">
        <v>25</v>
      </c>
      <c r="E236" s="5" t="s">
        <v>39</v>
      </c>
      <c r="F236" s="5" t="s">
        <v>304</v>
      </c>
      <c r="G236" s="4">
        <v>618700</v>
      </c>
      <c r="H236" s="1">
        <v>-618700</v>
      </c>
      <c r="I236" s="1">
        <f t="shared" si="12"/>
        <v>0</v>
      </c>
      <c r="J236" s="13"/>
    </row>
    <row r="237" spans="2:10" ht="30">
      <c r="B237" s="2">
        <v>1217670</v>
      </c>
      <c r="C237" s="2" t="s">
        <v>24</v>
      </c>
      <c r="D237" s="2" t="s">
        <v>25</v>
      </c>
      <c r="E237" s="5" t="s">
        <v>39</v>
      </c>
      <c r="F237" s="5" t="s">
        <v>305</v>
      </c>
      <c r="G237" s="4">
        <v>0</v>
      </c>
      <c r="H237" s="1">
        <v>618700</v>
      </c>
      <c r="I237" s="1">
        <f>G237+H237</f>
        <v>618700</v>
      </c>
      <c r="J237" s="13"/>
    </row>
    <row r="238" spans="2:10" ht="30">
      <c r="B238" s="2">
        <v>1217670</v>
      </c>
      <c r="C238" s="2" t="s">
        <v>24</v>
      </c>
      <c r="D238" s="2" t="s">
        <v>25</v>
      </c>
      <c r="E238" s="5" t="s">
        <v>39</v>
      </c>
      <c r="F238" s="5" t="s">
        <v>297</v>
      </c>
      <c r="G238" s="4">
        <v>0</v>
      </c>
      <c r="H238" s="1">
        <v>4000000</v>
      </c>
      <c r="I238" s="1">
        <f t="shared" si="12"/>
        <v>4000000</v>
      </c>
      <c r="J238" s="13"/>
    </row>
    <row r="239" spans="2:10" ht="30">
      <c r="B239" s="7" t="s">
        <v>243</v>
      </c>
      <c r="C239" s="7" t="s">
        <v>24</v>
      </c>
      <c r="D239" s="7" t="s">
        <v>25</v>
      </c>
      <c r="E239" s="5" t="s">
        <v>39</v>
      </c>
      <c r="F239" s="5" t="s">
        <v>319</v>
      </c>
      <c r="G239" s="4">
        <v>238220000</v>
      </c>
      <c r="H239" s="1">
        <v>10000000</v>
      </c>
      <c r="I239" s="1">
        <f t="shared" si="12"/>
        <v>248220000</v>
      </c>
      <c r="J239" s="13"/>
    </row>
    <row r="240" spans="2:10" ht="30">
      <c r="B240" s="7" t="s">
        <v>243</v>
      </c>
      <c r="C240" s="7" t="s">
        <v>24</v>
      </c>
      <c r="D240" s="7" t="s">
        <v>25</v>
      </c>
      <c r="E240" s="5" t="s">
        <v>39</v>
      </c>
      <c r="F240" s="5" t="s">
        <v>320</v>
      </c>
      <c r="G240" s="4">
        <v>256222000</v>
      </c>
      <c r="H240" s="1">
        <f>18000000-4000000+714516.37-40000</f>
        <v>14674516.369999999</v>
      </c>
      <c r="I240" s="1">
        <f t="shared" si="12"/>
        <v>270896516.37</v>
      </c>
      <c r="J240" s="13"/>
    </row>
    <row r="241" spans="2:10" ht="30">
      <c r="B241" s="7" t="s">
        <v>243</v>
      </c>
      <c r="C241" s="7" t="s">
        <v>24</v>
      </c>
      <c r="D241" s="7" t="s">
        <v>25</v>
      </c>
      <c r="E241" s="5" t="s">
        <v>39</v>
      </c>
      <c r="F241" s="5" t="s">
        <v>321</v>
      </c>
      <c r="G241" s="4">
        <v>85366817</v>
      </c>
      <c r="H241" s="1">
        <v>11000000</v>
      </c>
      <c r="I241" s="1">
        <f t="shared" si="12"/>
        <v>96366817</v>
      </c>
      <c r="J241" s="13"/>
    </row>
    <row r="242" spans="2:10" ht="30">
      <c r="B242" s="7" t="s">
        <v>243</v>
      </c>
      <c r="C242" s="7" t="s">
        <v>24</v>
      </c>
      <c r="D242" s="7" t="s">
        <v>25</v>
      </c>
      <c r="E242" s="5" t="s">
        <v>39</v>
      </c>
      <c r="F242" s="5" t="s">
        <v>322</v>
      </c>
      <c r="G242" s="57">
        <v>0</v>
      </c>
      <c r="H242" s="1">
        <v>15000000</v>
      </c>
      <c r="I242" s="1">
        <f t="shared" si="12"/>
        <v>15000000</v>
      </c>
      <c r="J242" s="13"/>
    </row>
    <row r="243" spans="2:10" ht="15.6">
      <c r="B243" s="9" t="s">
        <v>21</v>
      </c>
      <c r="C243" s="9"/>
      <c r="D243" s="9"/>
      <c r="E243" s="10" t="s">
        <v>22</v>
      </c>
      <c r="F243" s="10"/>
      <c r="G243" s="11">
        <f>SUM(G245:G246)</f>
        <v>500000</v>
      </c>
      <c r="H243" s="11">
        <f>SUM(H245:H246)</f>
        <v>0</v>
      </c>
      <c r="I243" s="11">
        <f>SUM(I245:I246)</f>
        <v>500000</v>
      </c>
      <c r="J243" s="13"/>
    </row>
    <row r="244" spans="2:10" ht="15.6">
      <c r="B244" s="9" t="s">
        <v>276</v>
      </c>
      <c r="C244" s="9"/>
      <c r="D244" s="9"/>
      <c r="E244" s="8" t="s">
        <v>22</v>
      </c>
      <c r="F244" s="8"/>
      <c r="G244" s="57"/>
      <c r="H244" s="1"/>
      <c r="I244" s="1"/>
      <c r="J244" s="13"/>
    </row>
    <row r="245" spans="2:10" ht="60">
      <c r="B245" s="2" t="s">
        <v>350</v>
      </c>
      <c r="C245" s="2" t="s">
        <v>33</v>
      </c>
      <c r="D245" s="2" t="s">
        <v>5</v>
      </c>
      <c r="E245" s="29" t="s">
        <v>34</v>
      </c>
      <c r="F245" s="5" t="s">
        <v>373</v>
      </c>
      <c r="G245" s="57">
        <v>0</v>
      </c>
      <c r="H245" s="1">
        <v>500000</v>
      </c>
      <c r="I245" s="1">
        <f>G245+H245</f>
        <v>500000</v>
      </c>
      <c r="J245" s="13"/>
    </row>
    <row r="246" spans="2:10" ht="60">
      <c r="B246" s="2" t="s">
        <v>277</v>
      </c>
      <c r="C246" s="2" t="s">
        <v>278</v>
      </c>
      <c r="D246" s="2" t="s">
        <v>5</v>
      </c>
      <c r="E246" s="3" t="s">
        <v>279</v>
      </c>
      <c r="F246" s="5" t="s">
        <v>280</v>
      </c>
      <c r="G246" s="4">
        <v>500000</v>
      </c>
      <c r="H246" s="1">
        <v>-500000</v>
      </c>
      <c r="I246" s="1">
        <f>G246+H246</f>
        <v>0</v>
      </c>
      <c r="J246" s="13"/>
    </row>
    <row r="247" spans="2:10" ht="15.6">
      <c r="B247" s="9" t="s">
        <v>40</v>
      </c>
      <c r="C247" s="9"/>
      <c r="D247" s="9"/>
      <c r="E247" s="10" t="s">
        <v>41</v>
      </c>
      <c r="F247" s="10"/>
      <c r="G247" s="11">
        <f>SUM(G249:G261)</f>
        <v>11185000</v>
      </c>
      <c r="H247" s="11">
        <f>SUM(H249:H261)</f>
        <v>8110000</v>
      </c>
      <c r="I247" s="11">
        <f>SUM(I249:I261)</f>
        <v>19295000</v>
      </c>
      <c r="J247" s="13"/>
    </row>
    <row r="248" spans="2:10" ht="15.6">
      <c r="B248" s="9" t="s">
        <v>42</v>
      </c>
      <c r="C248" s="9"/>
      <c r="D248" s="9"/>
      <c r="E248" s="8" t="s">
        <v>41</v>
      </c>
      <c r="F248" s="8"/>
      <c r="G248" s="1"/>
      <c r="H248" s="1"/>
      <c r="I248" s="1"/>
      <c r="J248" s="13"/>
    </row>
    <row r="249" spans="2:10" ht="30">
      <c r="B249" s="7">
        <v>1816011</v>
      </c>
      <c r="C249" s="7" t="s">
        <v>314</v>
      </c>
      <c r="D249" s="82" t="s">
        <v>389</v>
      </c>
      <c r="E249" s="5" t="s">
        <v>201</v>
      </c>
      <c r="F249" s="5" t="s">
        <v>191</v>
      </c>
      <c r="G249" s="1">
        <v>195000</v>
      </c>
      <c r="H249" s="1">
        <v>100000</v>
      </c>
      <c r="I249" s="1">
        <f>G249+H249</f>
        <v>295000</v>
      </c>
      <c r="J249" s="13"/>
    </row>
    <row r="250" spans="2:10" ht="18.75" customHeight="1">
      <c r="B250" s="2">
        <v>1816030</v>
      </c>
      <c r="C250" s="2">
        <v>6030</v>
      </c>
      <c r="D250" s="2" t="s">
        <v>3</v>
      </c>
      <c r="E250" s="3" t="s">
        <v>4</v>
      </c>
      <c r="F250" s="5" t="s">
        <v>192</v>
      </c>
      <c r="G250" s="1">
        <v>400000</v>
      </c>
      <c r="H250" s="1">
        <v>38500</v>
      </c>
      <c r="I250" s="1">
        <f t="shared" ref="I250:I261" si="13">G250+H250</f>
        <v>438500</v>
      </c>
      <c r="J250" s="13"/>
    </row>
    <row r="251" spans="2:10" ht="30">
      <c r="B251" s="2" t="s">
        <v>378</v>
      </c>
      <c r="C251" s="2" t="s">
        <v>33</v>
      </c>
      <c r="D251" s="2" t="s">
        <v>5</v>
      </c>
      <c r="E251" s="3" t="s">
        <v>34</v>
      </c>
      <c r="F251" s="28" t="s">
        <v>43</v>
      </c>
      <c r="G251" s="1">
        <v>0</v>
      </c>
      <c r="H251" s="1">
        <v>180000</v>
      </c>
      <c r="I251" s="1">
        <f>G251+H251</f>
        <v>180000</v>
      </c>
      <c r="J251" s="13"/>
    </row>
    <row r="252" spans="2:10" ht="33.75" customHeight="1">
      <c r="B252" s="2">
        <v>1817340</v>
      </c>
      <c r="C252" s="2">
        <v>7340</v>
      </c>
      <c r="D252" s="2" t="s">
        <v>5</v>
      </c>
      <c r="E252" s="5" t="s">
        <v>202</v>
      </c>
      <c r="F252" s="5" t="s">
        <v>296</v>
      </c>
      <c r="G252" s="1">
        <v>0</v>
      </c>
      <c r="H252" s="1">
        <v>500000</v>
      </c>
      <c r="I252" s="1">
        <f t="shared" si="13"/>
        <v>500000</v>
      </c>
      <c r="J252" s="13"/>
    </row>
    <row r="253" spans="2:10" ht="30">
      <c r="B253" s="2">
        <v>1817340</v>
      </c>
      <c r="C253" s="2">
        <v>7340</v>
      </c>
      <c r="D253" s="2" t="s">
        <v>5</v>
      </c>
      <c r="E253" s="5" t="s">
        <v>202</v>
      </c>
      <c r="F253" s="5" t="s">
        <v>193</v>
      </c>
      <c r="G253" s="4">
        <v>1000000</v>
      </c>
      <c r="H253" s="1">
        <v>450000</v>
      </c>
      <c r="I253" s="1">
        <f t="shared" si="13"/>
        <v>1450000</v>
      </c>
      <c r="J253" s="13"/>
    </row>
    <row r="254" spans="2:10" ht="30">
      <c r="B254" s="7">
        <v>1817340</v>
      </c>
      <c r="C254" s="7">
        <v>7340</v>
      </c>
      <c r="D254" s="7" t="s">
        <v>5</v>
      </c>
      <c r="E254" s="3" t="s">
        <v>202</v>
      </c>
      <c r="F254" s="5" t="s">
        <v>194</v>
      </c>
      <c r="G254" s="1">
        <v>190000</v>
      </c>
      <c r="H254" s="1">
        <v>120000</v>
      </c>
      <c r="I254" s="1">
        <f t="shared" si="13"/>
        <v>310000</v>
      </c>
      <c r="J254" s="13"/>
    </row>
    <row r="255" spans="2:10" ht="31.5" customHeight="1">
      <c r="B255" s="7">
        <v>1817340</v>
      </c>
      <c r="C255" s="7">
        <v>7340</v>
      </c>
      <c r="D255" s="7" t="s">
        <v>5</v>
      </c>
      <c r="E255" s="3" t="s">
        <v>202</v>
      </c>
      <c r="F255" s="5" t="s">
        <v>195</v>
      </c>
      <c r="G255" s="1">
        <v>5600000</v>
      </c>
      <c r="H255" s="1">
        <v>543000</v>
      </c>
      <c r="I255" s="1">
        <f t="shared" si="13"/>
        <v>6143000</v>
      </c>
      <c r="J255" s="13"/>
    </row>
    <row r="256" spans="2:10" ht="30">
      <c r="B256" s="7">
        <v>1817340</v>
      </c>
      <c r="C256" s="7">
        <v>7340</v>
      </c>
      <c r="D256" s="7" t="s">
        <v>5</v>
      </c>
      <c r="E256" s="3" t="s">
        <v>202</v>
      </c>
      <c r="F256" s="5" t="s">
        <v>203</v>
      </c>
      <c r="G256" s="1">
        <v>1500000</v>
      </c>
      <c r="H256" s="1">
        <v>1578500</v>
      </c>
      <c r="I256" s="1">
        <f t="shared" si="13"/>
        <v>3078500</v>
      </c>
      <c r="J256" s="13"/>
    </row>
    <row r="257" spans="2:10" ht="30">
      <c r="B257" s="7">
        <v>1817340</v>
      </c>
      <c r="C257" s="7">
        <v>7340</v>
      </c>
      <c r="D257" s="7" t="s">
        <v>5</v>
      </c>
      <c r="E257" s="3" t="s">
        <v>202</v>
      </c>
      <c r="F257" s="5" t="s">
        <v>196</v>
      </c>
      <c r="G257" s="1">
        <v>300000</v>
      </c>
      <c r="H257" s="1">
        <v>1500000</v>
      </c>
      <c r="I257" s="1">
        <f t="shared" si="13"/>
        <v>1800000</v>
      </c>
      <c r="J257" s="13"/>
    </row>
    <row r="258" spans="2:10" ht="30">
      <c r="B258" s="7">
        <v>1817340</v>
      </c>
      <c r="C258" s="7">
        <v>7340</v>
      </c>
      <c r="D258" s="7" t="s">
        <v>5</v>
      </c>
      <c r="E258" s="3" t="s">
        <v>202</v>
      </c>
      <c r="F258" s="5" t="s">
        <v>197</v>
      </c>
      <c r="G258" s="1">
        <v>1500000</v>
      </c>
      <c r="H258" s="1">
        <v>985000</v>
      </c>
      <c r="I258" s="1">
        <f t="shared" si="13"/>
        <v>2485000</v>
      </c>
      <c r="J258" s="13"/>
    </row>
    <row r="259" spans="2:10" ht="48" customHeight="1">
      <c r="B259" s="7">
        <v>1817340</v>
      </c>
      <c r="C259" s="7">
        <v>7340</v>
      </c>
      <c r="D259" s="7" t="s">
        <v>5</v>
      </c>
      <c r="E259" s="3" t="s">
        <v>202</v>
      </c>
      <c r="F259" s="5" t="s">
        <v>199</v>
      </c>
      <c r="G259" s="1">
        <v>0</v>
      </c>
      <c r="H259" s="1">
        <v>600000</v>
      </c>
      <c r="I259" s="1">
        <f t="shared" si="13"/>
        <v>600000</v>
      </c>
      <c r="J259" s="13"/>
    </row>
    <row r="260" spans="2:10" ht="45">
      <c r="B260" s="7">
        <v>1817340</v>
      </c>
      <c r="C260" s="7">
        <v>7340</v>
      </c>
      <c r="D260" s="7" t="s">
        <v>5</v>
      </c>
      <c r="E260" s="3" t="s">
        <v>202</v>
      </c>
      <c r="F260" s="5" t="s">
        <v>200</v>
      </c>
      <c r="G260" s="1">
        <v>0</v>
      </c>
      <c r="H260" s="1">
        <v>515000</v>
      </c>
      <c r="I260" s="1">
        <f t="shared" si="13"/>
        <v>515000</v>
      </c>
      <c r="J260" s="13"/>
    </row>
    <row r="261" spans="2:10" ht="30">
      <c r="B261" s="2">
        <v>1817670</v>
      </c>
      <c r="C261" s="2">
        <v>7670</v>
      </c>
      <c r="D261" s="2" t="s">
        <v>25</v>
      </c>
      <c r="E261" s="3" t="s">
        <v>39</v>
      </c>
      <c r="F261" s="5" t="s">
        <v>198</v>
      </c>
      <c r="G261" s="4">
        <v>500000</v>
      </c>
      <c r="H261" s="1">
        <v>1000000</v>
      </c>
      <c r="I261" s="1">
        <f t="shared" si="13"/>
        <v>1500000</v>
      </c>
      <c r="J261" s="13"/>
    </row>
    <row r="262" spans="2:10" ht="15.6">
      <c r="B262" s="6" t="s">
        <v>328</v>
      </c>
      <c r="C262" s="6"/>
      <c r="D262" s="6"/>
      <c r="E262" s="10" t="s">
        <v>329</v>
      </c>
      <c r="F262" s="5"/>
      <c r="G262" s="12">
        <f>SUM(G264)</f>
        <v>79900000</v>
      </c>
      <c r="H262" s="12">
        <f>SUM(H264)</f>
        <v>7500000</v>
      </c>
      <c r="I262" s="12">
        <f>SUM(I264)</f>
        <v>87400000</v>
      </c>
      <c r="J262" s="13"/>
    </row>
    <row r="263" spans="2:10" ht="15.6">
      <c r="B263" s="6" t="s">
        <v>330</v>
      </c>
      <c r="C263" s="7"/>
      <c r="D263" s="7"/>
      <c r="E263" s="8" t="s">
        <v>329</v>
      </c>
      <c r="F263" s="5"/>
      <c r="G263" s="4"/>
      <c r="H263" s="1"/>
      <c r="I263" s="1"/>
      <c r="J263" s="13"/>
    </row>
    <row r="264" spans="2:10" ht="30">
      <c r="B264" s="7" t="s">
        <v>331</v>
      </c>
      <c r="C264" s="7" t="s">
        <v>24</v>
      </c>
      <c r="D264" s="7" t="s">
        <v>25</v>
      </c>
      <c r="E264" s="5" t="s">
        <v>39</v>
      </c>
      <c r="F264" s="5" t="s">
        <v>332</v>
      </c>
      <c r="G264" s="4">
        <v>79900000</v>
      </c>
      <c r="H264" s="1">
        <v>7500000</v>
      </c>
      <c r="I264" s="1">
        <f>G264+H264</f>
        <v>87400000</v>
      </c>
      <c r="J264" s="13"/>
    </row>
    <row r="265" spans="2:10" ht="15.6">
      <c r="B265" s="6" t="s">
        <v>48</v>
      </c>
      <c r="C265" s="6"/>
      <c r="D265" s="6"/>
      <c r="E265" s="10" t="s">
        <v>49</v>
      </c>
      <c r="F265" s="10"/>
      <c r="G265" s="11">
        <f>SUM(G267:G267)</f>
        <v>18000000</v>
      </c>
      <c r="H265" s="11">
        <f>SUM(H267)</f>
        <v>3000000</v>
      </c>
      <c r="I265" s="11">
        <f>SUM(I267)</f>
        <v>21000000</v>
      </c>
      <c r="J265" s="13"/>
    </row>
    <row r="266" spans="2:10" ht="15.6">
      <c r="B266" s="6" t="s">
        <v>50</v>
      </c>
      <c r="C266" s="6"/>
      <c r="D266" s="6"/>
      <c r="E266" s="8" t="s">
        <v>49</v>
      </c>
      <c r="F266" s="8"/>
      <c r="G266" s="1"/>
      <c r="H266" s="1"/>
      <c r="I266" s="1"/>
      <c r="J266" s="13"/>
    </row>
    <row r="267" spans="2:10" ht="30">
      <c r="B267" s="7" t="s">
        <v>47</v>
      </c>
      <c r="C267" s="7" t="s">
        <v>24</v>
      </c>
      <c r="D267" s="7" t="s">
        <v>25</v>
      </c>
      <c r="E267" s="5" t="s">
        <v>39</v>
      </c>
      <c r="F267" s="5" t="s">
        <v>298</v>
      </c>
      <c r="G267" s="1">
        <v>18000000</v>
      </c>
      <c r="H267" s="1">
        <v>3000000</v>
      </c>
      <c r="I267" s="1">
        <f>G267+H267</f>
        <v>21000000</v>
      </c>
      <c r="J267" s="13"/>
    </row>
    <row r="268" spans="2:10" s="94" customFormat="1" ht="15.6">
      <c r="B268" s="76" t="s">
        <v>406</v>
      </c>
      <c r="C268" s="76"/>
      <c r="D268" s="76"/>
      <c r="E268" s="77" t="s">
        <v>407</v>
      </c>
      <c r="F268" s="78"/>
      <c r="G268" s="79">
        <f>SUM(G270)</f>
        <v>0</v>
      </c>
      <c r="H268" s="79">
        <f>SUM(H270)</f>
        <v>1978490</v>
      </c>
      <c r="I268" s="79">
        <f>SUM(I270)</f>
        <v>1978490</v>
      </c>
      <c r="J268" s="86"/>
    </row>
    <row r="269" spans="2:10" s="94" customFormat="1" ht="15.6">
      <c r="B269" s="76" t="s">
        <v>408</v>
      </c>
      <c r="C269" s="76"/>
      <c r="D269" s="76"/>
      <c r="E269" s="80" t="s">
        <v>407</v>
      </c>
      <c r="F269" s="78"/>
      <c r="G269" s="81"/>
      <c r="H269" s="81"/>
      <c r="I269" s="81"/>
      <c r="J269" s="86"/>
    </row>
    <row r="270" spans="2:10" s="94" customFormat="1" ht="45">
      <c r="B270" s="83" t="s">
        <v>409</v>
      </c>
      <c r="C270" s="83" t="s">
        <v>44</v>
      </c>
      <c r="D270" s="83" t="s">
        <v>45</v>
      </c>
      <c r="E270" s="84" t="s">
        <v>46</v>
      </c>
      <c r="F270" s="84" t="s">
        <v>347</v>
      </c>
      <c r="G270" s="81">
        <v>0</v>
      </c>
      <c r="H270" s="81">
        <v>1978490</v>
      </c>
      <c r="I270" s="81">
        <f>G270+H270</f>
        <v>1978490</v>
      </c>
      <c r="J270" s="86"/>
    </row>
    <row r="271" spans="2:10" ht="15.6">
      <c r="B271" s="9" t="s">
        <v>17</v>
      </c>
      <c r="C271" s="9"/>
      <c r="D271" s="9"/>
      <c r="E271" s="10" t="s">
        <v>18</v>
      </c>
      <c r="F271" s="10"/>
      <c r="G271" s="11">
        <f>SUM(G273)</f>
        <v>100000</v>
      </c>
      <c r="H271" s="11">
        <f>SUM(H273)</f>
        <v>100000</v>
      </c>
      <c r="I271" s="11">
        <f>SUM(I273)</f>
        <v>200000</v>
      </c>
      <c r="J271" s="13"/>
    </row>
    <row r="272" spans="2:10" ht="15.6">
      <c r="B272" s="9" t="s">
        <v>256</v>
      </c>
      <c r="C272" s="9"/>
      <c r="D272" s="9"/>
      <c r="E272" s="8" t="s">
        <v>18</v>
      </c>
      <c r="F272" s="8"/>
      <c r="G272" s="57"/>
      <c r="H272" s="1"/>
      <c r="I272" s="1"/>
      <c r="J272" s="13"/>
    </row>
    <row r="273" spans="2:10" ht="45">
      <c r="B273" s="7" t="s">
        <v>257</v>
      </c>
      <c r="C273" s="7" t="s">
        <v>258</v>
      </c>
      <c r="D273" s="7" t="s">
        <v>259</v>
      </c>
      <c r="E273" s="5" t="s">
        <v>260</v>
      </c>
      <c r="F273" s="5" t="s">
        <v>261</v>
      </c>
      <c r="G273" s="1">
        <v>100000</v>
      </c>
      <c r="H273" s="1">
        <v>100000</v>
      </c>
      <c r="I273" s="1">
        <f>G273+H273</f>
        <v>200000</v>
      </c>
      <c r="J273" s="13"/>
    </row>
    <row r="274" spans="2:10" s="94" customFormat="1" ht="15.6">
      <c r="B274" s="95" t="s">
        <v>396</v>
      </c>
      <c r="C274" s="95"/>
      <c r="D274" s="95"/>
      <c r="E274" s="96" t="s">
        <v>397</v>
      </c>
      <c r="F274" s="97"/>
      <c r="G274" s="98">
        <f>SUM(G276)</f>
        <v>0</v>
      </c>
      <c r="H274" s="98">
        <f>SUM(H276)</f>
        <v>70000</v>
      </c>
      <c r="I274" s="98">
        <f>SUM(I276)</f>
        <v>70000</v>
      </c>
      <c r="J274" s="86"/>
    </row>
    <row r="275" spans="2:10" s="94" customFormat="1" ht="15.6">
      <c r="B275" s="76" t="s">
        <v>398</v>
      </c>
      <c r="C275" s="76"/>
      <c r="D275" s="76"/>
      <c r="E275" s="80" t="s">
        <v>397</v>
      </c>
      <c r="F275" s="93"/>
      <c r="G275" s="99"/>
      <c r="H275" s="81"/>
      <c r="I275" s="81"/>
      <c r="J275" s="86"/>
    </row>
    <row r="276" spans="2:10" s="94" customFormat="1" ht="45">
      <c r="B276" s="82">
        <v>4210160</v>
      </c>
      <c r="C276" s="82" t="s">
        <v>75</v>
      </c>
      <c r="D276" s="82" t="s">
        <v>76</v>
      </c>
      <c r="E276" s="78" t="s">
        <v>282</v>
      </c>
      <c r="F276" s="78" t="s">
        <v>284</v>
      </c>
      <c r="G276" s="99">
        <v>0</v>
      </c>
      <c r="H276" s="81">
        <v>70000</v>
      </c>
      <c r="I276" s="81">
        <f>G276+H276</f>
        <v>70000</v>
      </c>
      <c r="J276" s="86"/>
    </row>
    <row r="277" spans="2:10" ht="15.6">
      <c r="B277" s="9" t="s">
        <v>384</v>
      </c>
      <c r="C277" s="9"/>
      <c r="D277" s="9"/>
      <c r="E277" s="10" t="s">
        <v>385</v>
      </c>
      <c r="F277" s="5"/>
      <c r="G277" s="11">
        <f>SUM(G279)</f>
        <v>0</v>
      </c>
      <c r="H277" s="11">
        <f>SUM(H279)</f>
        <v>70000</v>
      </c>
      <c r="I277" s="11">
        <f>SUM(I279)</f>
        <v>70000</v>
      </c>
      <c r="J277" s="13"/>
    </row>
    <row r="278" spans="2:10" ht="15.6">
      <c r="B278" s="9" t="s">
        <v>386</v>
      </c>
      <c r="C278" s="9"/>
      <c r="D278" s="9"/>
      <c r="E278" s="8" t="s">
        <v>385</v>
      </c>
      <c r="F278" s="5"/>
      <c r="G278" s="1"/>
      <c r="H278" s="1"/>
      <c r="I278" s="1"/>
      <c r="J278" s="13"/>
    </row>
    <row r="279" spans="2:10" ht="45">
      <c r="B279" s="7" t="s">
        <v>387</v>
      </c>
      <c r="C279" s="7" t="s">
        <v>75</v>
      </c>
      <c r="D279" s="7" t="s">
        <v>76</v>
      </c>
      <c r="E279" s="5" t="s">
        <v>282</v>
      </c>
      <c r="F279" s="5" t="s">
        <v>284</v>
      </c>
      <c r="G279" s="1">
        <v>0</v>
      </c>
      <c r="H279" s="1">
        <v>70000</v>
      </c>
      <c r="I279" s="1">
        <f>G279+H279</f>
        <v>70000</v>
      </c>
      <c r="J279" s="13"/>
    </row>
    <row r="280" spans="2:10" ht="15.6">
      <c r="B280" s="9" t="s">
        <v>333</v>
      </c>
      <c r="C280" s="9"/>
      <c r="D280" s="9"/>
      <c r="E280" s="10" t="s">
        <v>334</v>
      </c>
      <c r="F280" s="5"/>
      <c r="G280" s="11">
        <f>SUM(G282)</f>
        <v>0</v>
      </c>
      <c r="H280" s="11">
        <f>SUM(H282)</f>
        <v>70000</v>
      </c>
      <c r="I280" s="11">
        <f>SUM(I282)</f>
        <v>70000</v>
      </c>
      <c r="J280" s="13"/>
    </row>
    <row r="281" spans="2:10" ht="15.6">
      <c r="B281" s="9" t="s">
        <v>335</v>
      </c>
      <c r="C281" s="9"/>
      <c r="D281" s="9"/>
      <c r="E281" s="8" t="s">
        <v>334</v>
      </c>
      <c r="F281" s="5"/>
      <c r="G281" s="1"/>
      <c r="H281" s="1"/>
      <c r="I281" s="1"/>
      <c r="J281" s="13"/>
    </row>
    <row r="282" spans="2:10" ht="45">
      <c r="B282" s="2" t="s">
        <v>336</v>
      </c>
      <c r="C282" s="7" t="s">
        <v>75</v>
      </c>
      <c r="D282" s="7" t="s">
        <v>76</v>
      </c>
      <c r="E282" s="5" t="s">
        <v>282</v>
      </c>
      <c r="F282" s="5" t="s">
        <v>284</v>
      </c>
      <c r="G282" s="1">
        <v>0</v>
      </c>
      <c r="H282" s="1">
        <v>70000</v>
      </c>
      <c r="I282" s="1">
        <f>G282+H282</f>
        <v>70000</v>
      </c>
      <c r="J282" s="13"/>
    </row>
    <row r="283" spans="2:10" ht="15.6">
      <c r="B283" s="9" t="s">
        <v>211</v>
      </c>
      <c r="C283" s="9"/>
      <c r="D283" s="9"/>
      <c r="E283" s="10" t="s">
        <v>212</v>
      </c>
      <c r="F283" s="10"/>
      <c r="G283" s="11">
        <f>SUM(G285)</f>
        <v>0</v>
      </c>
      <c r="H283" s="11">
        <f>SUM(H285)</f>
        <v>70000</v>
      </c>
      <c r="I283" s="11">
        <f>SUM(I285)</f>
        <v>70000</v>
      </c>
      <c r="J283" s="13"/>
    </row>
    <row r="284" spans="2:10" ht="15.6">
      <c r="B284" s="9" t="s">
        <v>281</v>
      </c>
      <c r="C284" s="9"/>
      <c r="D284" s="9"/>
      <c r="E284" s="8" t="s">
        <v>212</v>
      </c>
      <c r="F284" s="8"/>
      <c r="G284" s="1"/>
      <c r="H284" s="1"/>
      <c r="I284" s="1"/>
      <c r="J284" s="13"/>
    </row>
    <row r="285" spans="2:10" ht="45">
      <c r="B285" s="2" t="s">
        <v>283</v>
      </c>
      <c r="C285" s="7" t="s">
        <v>75</v>
      </c>
      <c r="D285" s="7" t="s">
        <v>76</v>
      </c>
      <c r="E285" s="5" t="s">
        <v>282</v>
      </c>
      <c r="F285" s="5" t="s">
        <v>284</v>
      </c>
      <c r="G285" s="1">
        <v>0</v>
      </c>
      <c r="H285" s="1">
        <v>70000</v>
      </c>
      <c r="I285" s="1">
        <f>G285+H285</f>
        <v>70000</v>
      </c>
      <c r="J285" s="13"/>
    </row>
    <row r="286" spans="2:10" ht="15.6">
      <c r="B286" s="9"/>
      <c r="C286" s="9"/>
      <c r="D286" s="9"/>
      <c r="E286" s="10" t="s">
        <v>213</v>
      </c>
      <c r="F286" s="10"/>
      <c r="G286" s="11">
        <f>G287</f>
        <v>948124</v>
      </c>
      <c r="H286" s="11">
        <f>H287</f>
        <v>0</v>
      </c>
      <c r="I286" s="11">
        <f>I287</f>
        <v>948124</v>
      </c>
      <c r="J286" s="13"/>
    </row>
    <row r="287" spans="2:10" ht="15.6">
      <c r="B287" s="9" t="s">
        <v>77</v>
      </c>
      <c r="C287" s="9"/>
      <c r="D287" s="9"/>
      <c r="E287" s="10" t="s">
        <v>78</v>
      </c>
      <c r="F287" s="10"/>
      <c r="G287" s="11">
        <f>SUM(G289:G292)</f>
        <v>948124</v>
      </c>
      <c r="H287" s="11">
        <f>SUM(H289:H292)</f>
        <v>0</v>
      </c>
      <c r="I287" s="11">
        <f>SUM(I289:I292)</f>
        <v>948124</v>
      </c>
      <c r="J287" s="13"/>
    </row>
    <row r="288" spans="2:10" ht="15.6">
      <c r="B288" s="9" t="s">
        <v>79</v>
      </c>
      <c r="C288" s="9"/>
      <c r="D288" s="9"/>
      <c r="E288" s="8" t="s">
        <v>78</v>
      </c>
      <c r="F288" s="8"/>
      <c r="G288" s="1"/>
      <c r="H288" s="1"/>
      <c r="I288" s="1"/>
      <c r="J288" s="13"/>
    </row>
    <row r="289" spans="2:10" ht="30">
      <c r="B289" s="2" t="s">
        <v>100</v>
      </c>
      <c r="C289" s="7" t="s">
        <v>101</v>
      </c>
      <c r="D289" s="7" t="s">
        <v>102</v>
      </c>
      <c r="E289" s="5" t="s">
        <v>103</v>
      </c>
      <c r="F289" s="5" t="s">
        <v>311</v>
      </c>
      <c r="G289" s="1">
        <v>250000</v>
      </c>
      <c r="H289" s="1">
        <v>-250000</v>
      </c>
      <c r="I289" s="1">
        <f>H289+G289</f>
        <v>0</v>
      </c>
      <c r="J289" s="13"/>
    </row>
    <row r="290" spans="2:10" ht="30">
      <c r="B290" s="2" t="s">
        <v>100</v>
      </c>
      <c r="C290" s="7" t="s">
        <v>101</v>
      </c>
      <c r="D290" s="7" t="s">
        <v>102</v>
      </c>
      <c r="E290" s="5" t="s">
        <v>103</v>
      </c>
      <c r="F290" s="5" t="s">
        <v>312</v>
      </c>
      <c r="G290" s="1">
        <v>249900</v>
      </c>
      <c r="H290" s="1">
        <v>250000</v>
      </c>
      <c r="I290" s="1">
        <f>H290+G290</f>
        <v>499900</v>
      </c>
      <c r="J290" s="13"/>
    </row>
    <row r="291" spans="2:10" ht="60">
      <c r="B291" s="49" t="s">
        <v>80</v>
      </c>
      <c r="C291" s="49" t="s">
        <v>81</v>
      </c>
      <c r="D291" s="2" t="s">
        <v>82</v>
      </c>
      <c r="E291" s="3" t="s">
        <v>83</v>
      </c>
      <c r="F291" s="28" t="s">
        <v>274</v>
      </c>
      <c r="G291" s="1">
        <v>148224</v>
      </c>
      <c r="H291" s="1">
        <v>-148224</v>
      </c>
      <c r="I291" s="1">
        <f>H291+G291</f>
        <v>0</v>
      </c>
      <c r="J291" s="13"/>
    </row>
    <row r="292" spans="2:10" ht="60">
      <c r="B292" s="49" t="s">
        <v>80</v>
      </c>
      <c r="C292" s="49" t="s">
        <v>81</v>
      </c>
      <c r="D292" s="2" t="s">
        <v>82</v>
      </c>
      <c r="E292" s="3" t="s">
        <v>83</v>
      </c>
      <c r="F292" s="28" t="s">
        <v>275</v>
      </c>
      <c r="G292" s="1">
        <v>300000</v>
      </c>
      <c r="H292" s="1">
        <v>148224</v>
      </c>
      <c r="I292" s="1">
        <f>H292+G292</f>
        <v>448224</v>
      </c>
      <c r="J292" s="13"/>
    </row>
    <row r="293" spans="2:10" ht="31.2">
      <c r="B293" s="10">
        <v>1200000</v>
      </c>
      <c r="C293" s="10"/>
      <c r="D293" s="10"/>
      <c r="E293" s="10" t="s">
        <v>30</v>
      </c>
      <c r="F293" s="8"/>
      <c r="G293" s="12">
        <f>SUM(G295)</f>
        <v>137343530</v>
      </c>
      <c r="H293" s="12">
        <f>SUM(H295)</f>
        <v>-137343530</v>
      </c>
      <c r="I293" s="12">
        <f>SUM(I295)</f>
        <v>0</v>
      </c>
      <c r="J293" s="13"/>
    </row>
    <row r="294" spans="2:10" ht="31.2">
      <c r="B294" s="10">
        <v>1210000</v>
      </c>
      <c r="C294" s="10"/>
      <c r="D294" s="10"/>
      <c r="E294" s="8" t="s">
        <v>30</v>
      </c>
      <c r="F294" s="74"/>
      <c r="G294" s="4"/>
      <c r="H294" s="1"/>
      <c r="I294" s="1"/>
      <c r="J294" s="13"/>
    </row>
    <row r="295" spans="2:10" ht="30">
      <c r="B295" s="75">
        <v>1217370</v>
      </c>
      <c r="C295" s="75">
        <v>7370</v>
      </c>
      <c r="D295" s="7" t="s">
        <v>25</v>
      </c>
      <c r="E295" s="5" t="s">
        <v>376</v>
      </c>
      <c r="F295" s="5" t="s">
        <v>377</v>
      </c>
      <c r="G295" s="4">
        <f>43530+137300000</f>
        <v>137343530</v>
      </c>
      <c r="H295" s="1">
        <v>-137343530</v>
      </c>
      <c r="I295" s="1">
        <f>G295+H295</f>
        <v>0</v>
      </c>
      <c r="J295" s="13"/>
    </row>
    <row r="296" spans="2:10" ht="15.6">
      <c r="B296" s="247" t="s">
        <v>8</v>
      </c>
      <c r="C296" s="248"/>
      <c r="D296" s="248"/>
      <c r="E296" s="249"/>
      <c r="F296" s="25"/>
      <c r="G296" s="12">
        <f>G13+G20+G181+G210+G224+G247+G265+G187+G173+G271+G243+G283+G17+G286+G280+G262+G293+G277+G274+G268+G10</f>
        <v>960177727</v>
      </c>
      <c r="H296" s="12">
        <f>H13+H20+H181+H210+H224+H247+H265+H187+H173+H271+H243+H283+H17+H286+H280+H262+H293+H277+H274+H268+H10</f>
        <v>0</v>
      </c>
      <c r="I296" s="12">
        <f>I13+I20+I181+I210+I224+I247+I265+I187+I173+I271+I243+I283+I17+I286+I280+I262+I293+I277+I274+I268+I10</f>
        <v>960077727</v>
      </c>
    </row>
    <row r="297" spans="2:10" ht="60.75" customHeight="1">
      <c r="B297" s="59"/>
      <c r="C297" s="59"/>
      <c r="D297" s="59"/>
      <c r="E297" s="59"/>
      <c r="F297" s="30"/>
      <c r="G297" s="60"/>
      <c r="H297" s="60"/>
      <c r="I297" s="60"/>
      <c r="J297" s="61"/>
    </row>
    <row r="298" spans="2:10" ht="21">
      <c r="B298" s="15" t="s">
        <v>404</v>
      </c>
      <c r="C298" s="16"/>
      <c r="D298" s="16"/>
      <c r="E298" s="17"/>
      <c r="F298" s="18"/>
      <c r="G298" s="19"/>
      <c r="H298" s="19" t="s">
        <v>405</v>
      </c>
      <c r="I298" s="62"/>
      <c r="J298" s="61"/>
    </row>
    <row r="299" spans="2:10" ht="20.399999999999999">
      <c r="B299" s="63"/>
      <c r="C299" s="63"/>
      <c r="D299" s="63"/>
      <c r="E299" s="31"/>
      <c r="F299" s="31"/>
      <c r="G299" s="64"/>
      <c r="H299" s="64"/>
      <c r="I299" s="65"/>
    </row>
    <row r="300" spans="2:10" ht="20.399999999999999">
      <c r="B300" s="66" t="s">
        <v>9</v>
      </c>
      <c r="C300" s="63"/>
      <c r="D300" s="63"/>
      <c r="E300" s="31"/>
      <c r="F300" s="31"/>
      <c r="G300" s="64"/>
      <c r="H300" s="64"/>
      <c r="I300" s="64"/>
    </row>
    <row r="301" spans="2:10" ht="20.399999999999999">
      <c r="B301" s="63"/>
      <c r="C301" s="63"/>
      <c r="D301" s="63"/>
      <c r="E301" s="31"/>
      <c r="F301" s="31"/>
      <c r="G301" s="64"/>
      <c r="H301" s="64"/>
      <c r="I301" s="65"/>
    </row>
    <row r="302" spans="2:10" ht="20.399999999999999">
      <c r="B302" s="67" t="s">
        <v>10</v>
      </c>
      <c r="C302" s="68"/>
      <c r="D302" s="68"/>
      <c r="E302" s="67"/>
      <c r="F302" s="31"/>
      <c r="G302" s="69"/>
      <c r="H302" s="69" t="s">
        <v>11</v>
      </c>
      <c r="I302" s="65"/>
    </row>
    <row r="303" spans="2:10" ht="20.399999999999999">
      <c r="B303" s="67"/>
      <c r="C303" s="68"/>
      <c r="D303" s="68"/>
      <c r="E303" s="70" t="s">
        <v>12</v>
      </c>
      <c r="F303" s="31"/>
      <c r="G303" s="64"/>
      <c r="H303" s="64"/>
      <c r="I303" s="65"/>
    </row>
    <row r="304" spans="2:10" ht="20.399999999999999">
      <c r="B304" s="67" t="s">
        <v>13</v>
      </c>
      <c r="C304" s="68"/>
      <c r="D304" s="68"/>
      <c r="E304" s="67"/>
      <c r="F304" s="31"/>
      <c r="G304" s="69"/>
      <c r="H304" s="69" t="s">
        <v>14</v>
      </c>
      <c r="I304" s="65"/>
    </row>
    <row r="305" spans="2:9" ht="20.399999999999999">
      <c r="B305" s="63"/>
      <c r="C305" s="63"/>
      <c r="D305" s="63"/>
      <c r="E305" s="31"/>
      <c r="F305" s="31"/>
      <c r="G305" s="64"/>
      <c r="H305" s="71"/>
      <c r="I305" s="65"/>
    </row>
    <row r="306" spans="2:9">
      <c r="B306" s="104" t="s">
        <v>416</v>
      </c>
    </row>
    <row r="308" spans="2:9" ht="24.6">
      <c r="G308" s="73"/>
    </row>
  </sheetData>
  <autoFilter ref="A9:XFD298" xr:uid="{00000000-0009-0000-0000-000000000000}"/>
  <mergeCells count="7">
    <mergeCell ref="B296:E296"/>
    <mergeCell ref="H1:I1"/>
    <mergeCell ref="H3:I3"/>
    <mergeCell ref="H4:I4"/>
    <mergeCell ref="B5:I5"/>
    <mergeCell ref="B6:I6"/>
    <mergeCell ref="H2:I2"/>
  </mergeCells>
  <printOptions horizontalCentered="1"/>
  <pageMargins left="0.39370078740157483" right="0.39370078740157483" top="0.98425196850393704" bottom="0.39370078740157483" header="0.39370078740157483" footer="0.19685039370078741"/>
  <pageSetup paperSize="9" scale="54" fitToHeight="10000" orientation="landscape" useFirstPageNumber="1" r:id="rId1"/>
  <headerFooter scaleWithDoc="0" alignWithMargins="0">
    <oddHeader>&amp;C&amp;P</oddHeader>
    <evenHeader>&amp;C2</evenHeader>
  </headerFooter>
  <rowBreaks count="2" manualBreakCount="2">
    <brk id="256" min="1" max="8" man="1"/>
    <brk id="289" min="1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AA510"/>
  <sheetViews>
    <sheetView tabSelected="1" view="pageBreakPreview" zoomScale="89" zoomScaleNormal="55" zoomScaleSheetLayoutView="89" workbookViewId="0">
      <pane ySplit="10" topLeftCell="A130" activePane="bottomLeft" state="frozen"/>
      <selection activeCell="F5" sqref="F5"/>
      <selection pane="bottomLeft" activeCell="H136" sqref="H136"/>
    </sheetView>
  </sheetViews>
  <sheetFormatPr defaultColWidth="9.33203125" defaultRowHeight="15"/>
  <cols>
    <col min="1" max="1" width="9.77734375" style="108" customWidth="1"/>
    <col min="2" max="2" width="24.33203125" style="108" bestFit="1" customWidth="1"/>
    <col min="3" max="3" width="10.44140625" style="108" bestFit="1" customWidth="1"/>
    <col min="4" max="4" width="46.44140625" style="108" customWidth="1"/>
    <col min="5" max="5" width="19.33203125" style="108" hidden="1" customWidth="1"/>
    <col min="6" max="6" width="18" style="108" hidden="1" customWidth="1"/>
    <col min="7" max="7" width="87.6640625" style="110" hidden="1" customWidth="1"/>
    <col min="8" max="8" width="89.77734375" style="121" customWidth="1"/>
    <col min="9" max="9" width="28.33203125" style="105" customWidth="1"/>
    <col min="10" max="10" width="30.77734375" style="112" customWidth="1"/>
    <col min="11" max="11" width="29.44140625" style="108" customWidth="1"/>
    <col min="12" max="13" width="18" style="108" hidden="1" customWidth="1"/>
    <col min="14" max="14" width="26.77734375" style="112" customWidth="1"/>
    <col min="15" max="15" width="28" style="112" customWidth="1"/>
    <col min="16" max="16" width="26.44140625" style="112" customWidth="1"/>
    <col min="17" max="17" width="28.33203125" style="112" customWidth="1"/>
    <col min="18" max="18" width="27.109375" style="112" customWidth="1"/>
    <col min="19" max="19" width="26.77734375" style="112" customWidth="1"/>
    <col min="20" max="20" width="31" style="112" bestFit="1" customWidth="1"/>
    <col min="21" max="22" width="28.109375" style="112" customWidth="1"/>
    <col min="23" max="23" width="28.33203125" style="112" customWidth="1"/>
    <col min="24" max="24" width="35" style="109" hidden="1" customWidth="1"/>
    <col min="25" max="25" width="18" style="109" bestFit="1" customWidth="1"/>
    <col min="26" max="27" width="8.33203125" style="109" bestFit="1" customWidth="1"/>
    <col min="28" max="30" width="16.44140625" style="108" customWidth="1"/>
    <col min="31" max="16384" width="9.33203125" style="108"/>
  </cols>
  <sheetData>
    <row r="1" spans="2:27" s="106" customFormat="1" ht="17.399999999999999">
      <c r="H1" s="119"/>
      <c r="I1" s="107"/>
      <c r="J1" s="250" t="s">
        <v>19</v>
      </c>
      <c r="K1" s="250"/>
      <c r="L1" s="229"/>
      <c r="M1" s="229"/>
      <c r="N1" s="201"/>
      <c r="O1" s="202"/>
      <c r="P1" s="202"/>
      <c r="Q1" s="202"/>
      <c r="R1" s="202"/>
      <c r="S1" s="202"/>
      <c r="T1" s="202"/>
      <c r="U1" s="202"/>
      <c r="V1" s="202"/>
      <c r="W1" s="202"/>
      <c r="X1" s="113"/>
      <c r="Y1" s="113"/>
      <c r="Z1" s="113"/>
      <c r="AA1" s="113"/>
    </row>
    <row r="2" spans="2:27" s="106" customFormat="1" ht="17.399999999999999">
      <c r="H2" s="119"/>
      <c r="I2" s="107"/>
      <c r="J2" s="253" t="s">
        <v>402</v>
      </c>
      <c r="K2" s="253"/>
      <c r="L2" s="231"/>
      <c r="M2" s="231"/>
      <c r="N2" s="201"/>
      <c r="O2" s="202"/>
      <c r="P2" s="202"/>
      <c r="Q2" s="202"/>
      <c r="R2" s="202"/>
      <c r="S2" s="202"/>
      <c r="T2" s="202"/>
      <c r="U2" s="202"/>
      <c r="V2" s="202"/>
      <c r="W2" s="202"/>
      <c r="X2" s="113"/>
      <c r="Y2" s="113"/>
      <c r="Z2" s="113"/>
      <c r="AA2" s="113"/>
    </row>
    <row r="3" spans="2:27" s="107" customFormat="1" ht="17.399999999999999">
      <c r="H3" s="120"/>
      <c r="J3" s="250" t="s">
        <v>403</v>
      </c>
      <c r="K3" s="250"/>
      <c r="L3" s="229"/>
      <c r="M3" s="229"/>
      <c r="N3" s="203"/>
      <c r="O3" s="105"/>
      <c r="P3" s="105"/>
      <c r="Q3" s="105"/>
      <c r="R3" s="105"/>
      <c r="S3" s="105"/>
      <c r="T3" s="105"/>
      <c r="U3" s="105"/>
      <c r="V3" s="105"/>
      <c r="W3" s="105"/>
      <c r="X3" s="114"/>
      <c r="Y3" s="114"/>
      <c r="Z3" s="114"/>
      <c r="AA3" s="114"/>
    </row>
    <row r="4" spans="2:27" s="107" customFormat="1" ht="17.399999999999999">
      <c r="H4" s="120"/>
      <c r="J4" s="250" t="s">
        <v>20</v>
      </c>
      <c r="K4" s="250"/>
      <c r="L4" s="229"/>
      <c r="M4" s="229"/>
      <c r="N4" s="201"/>
      <c r="O4" s="105"/>
      <c r="P4" s="105"/>
      <c r="Q4" s="105"/>
      <c r="R4" s="105"/>
      <c r="S4" s="105"/>
      <c r="T4" s="105"/>
      <c r="U4" s="105"/>
      <c r="V4" s="105"/>
      <c r="W4" s="105"/>
      <c r="X4" s="114"/>
      <c r="Y4" s="114"/>
      <c r="Z4" s="114"/>
      <c r="AA4" s="114"/>
    </row>
    <row r="5" spans="2:27" ht="22.8">
      <c r="D5" s="123" t="s">
        <v>570</v>
      </c>
      <c r="E5" s="123"/>
      <c r="F5" s="123"/>
      <c r="G5" s="123"/>
      <c r="H5" s="123"/>
      <c r="I5" s="123"/>
      <c r="J5" s="123"/>
      <c r="K5" s="123"/>
      <c r="L5" s="123"/>
      <c r="M5" s="123"/>
    </row>
    <row r="6" spans="2:27" ht="22.8">
      <c r="D6" s="252"/>
      <c r="E6" s="252"/>
      <c r="F6" s="252"/>
      <c r="G6" s="252"/>
      <c r="H6" s="252"/>
      <c r="I6" s="252"/>
      <c r="J6" s="252"/>
      <c r="K6" s="252"/>
      <c r="L6" s="230"/>
      <c r="M6" s="230"/>
    </row>
    <row r="7" spans="2:27" s="124" customFormat="1" ht="16.8">
      <c r="B7" s="130"/>
      <c r="C7" s="130"/>
      <c r="D7" s="131"/>
      <c r="E7" s="132"/>
      <c r="F7" s="132"/>
      <c r="G7" s="132"/>
      <c r="H7" s="133"/>
      <c r="I7" s="134"/>
      <c r="J7" s="135"/>
      <c r="K7" s="130" t="s">
        <v>0</v>
      </c>
      <c r="L7" s="130"/>
      <c r="M7" s="130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>
        <f t="shared" ref="X7:Y7" si="0">X9-X10</f>
        <v>-136479682.67999995</v>
      </c>
      <c r="Y7" s="134">
        <f t="shared" si="0"/>
        <v>0</v>
      </c>
      <c r="Z7" s="136"/>
      <c r="AA7" s="136"/>
    </row>
    <row r="8" spans="2:27" s="125" customFormat="1" ht="89.25" customHeight="1">
      <c r="B8" s="137" t="s">
        <v>424</v>
      </c>
      <c r="C8" s="137" t="s">
        <v>423</v>
      </c>
      <c r="D8" s="137" t="s">
        <v>204</v>
      </c>
      <c r="E8" s="137" t="s">
        <v>205</v>
      </c>
      <c r="F8" s="137" t="s">
        <v>206</v>
      </c>
      <c r="G8" s="137" t="s">
        <v>207</v>
      </c>
      <c r="H8" s="138" t="s">
        <v>227</v>
      </c>
      <c r="I8" s="137" t="s">
        <v>571</v>
      </c>
      <c r="J8" s="139" t="s">
        <v>1</v>
      </c>
      <c r="K8" s="137" t="s">
        <v>2</v>
      </c>
      <c r="L8" s="206" t="s">
        <v>572</v>
      </c>
      <c r="M8" s="206" t="s">
        <v>573</v>
      </c>
      <c r="N8" s="206" t="s">
        <v>430</v>
      </c>
      <c r="O8" s="206" t="s">
        <v>431</v>
      </c>
      <c r="P8" s="206" t="s">
        <v>432</v>
      </c>
      <c r="Q8" s="206" t="s">
        <v>433</v>
      </c>
      <c r="R8" s="206" t="s">
        <v>434</v>
      </c>
      <c r="S8" s="206" t="s">
        <v>435</v>
      </c>
      <c r="T8" s="206" t="s">
        <v>437</v>
      </c>
      <c r="U8" s="206" t="s">
        <v>436</v>
      </c>
      <c r="V8" s="206" t="s">
        <v>438</v>
      </c>
      <c r="W8" s="207" t="s">
        <v>439</v>
      </c>
      <c r="X8" s="136"/>
      <c r="Y8" s="136"/>
      <c r="Z8" s="136"/>
      <c r="AA8" s="136"/>
    </row>
    <row r="9" spans="2:27" s="122" customFormat="1" ht="16.8">
      <c r="B9" s="136"/>
      <c r="C9" s="136"/>
      <c r="D9" s="137">
        <v>1</v>
      </c>
      <c r="E9" s="137">
        <v>2</v>
      </c>
      <c r="F9" s="137">
        <v>3</v>
      </c>
      <c r="G9" s="137">
        <v>4</v>
      </c>
      <c r="H9" s="138">
        <v>5</v>
      </c>
      <c r="I9" s="137">
        <v>6</v>
      </c>
      <c r="J9" s="137">
        <v>7</v>
      </c>
      <c r="K9" s="137">
        <v>8</v>
      </c>
      <c r="L9" s="139">
        <f>L7-L10</f>
        <v>0</v>
      </c>
      <c r="M9" s="139">
        <f>M7-M10</f>
        <v>0</v>
      </c>
      <c r="N9" s="144"/>
      <c r="O9" s="144"/>
      <c r="P9" s="126"/>
      <c r="Q9" s="144"/>
      <c r="R9" s="144"/>
      <c r="S9" s="144"/>
      <c r="T9" s="144"/>
      <c r="U9" s="144"/>
      <c r="V9" s="144"/>
      <c r="W9" s="144"/>
      <c r="X9" s="136"/>
      <c r="Y9" s="136"/>
      <c r="Z9" s="136"/>
      <c r="AA9" s="136"/>
    </row>
    <row r="10" spans="2:27" s="122" customFormat="1" ht="16.8">
      <c r="B10" s="140" t="s">
        <v>425</v>
      </c>
      <c r="C10" s="140"/>
      <c r="D10" s="140" t="s">
        <v>77</v>
      </c>
      <c r="E10" s="141"/>
      <c r="F10" s="141"/>
      <c r="G10" s="142" t="s">
        <v>78</v>
      </c>
      <c r="H10" s="143"/>
      <c r="I10" s="144">
        <f t="shared" ref="I10:J10" si="1">SUM(I12:I368)</f>
        <v>0</v>
      </c>
      <c r="J10" s="144">
        <f t="shared" si="1"/>
        <v>136479682.67999995</v>
      </c>
      <c r="K10" s="144">
        <f>SUM(K12:K368)</f>
        <v>0</v>
      </c>
      <c r="L10" s="144">
        <f t="shared" ref="L10:Y10" si="2">SUM(L12:L368)</f>
        <v>0</v>
      </c>
      <c r="M10" s="144">
        <f t="shared" si="2"/>
        <v>0</v>
      </c>
      <c r="N10" s="144">
        <f t="shared" si="2"/>
        <v>14001824.700000005</v>
      </c>
      <c r="O10" s="144">
        <f t="shared" si="2"/>
        <v>21971712.289999995</v>
      </c>
      <c r="P10" s="144">
        <f t="shared" si="2"/>
        <v>22475829.680000003</v>
      </c>
      <c r="Q10" s="144">
        <f t="shared" si="2"/>
        <v>23298823.210000001</v>
      </c>
      <c r="R10" s="144">
        <f t="shared" si="2"/>
        <v>20452011.73</v>
      </c>
      <c r="S10" s="144">
        <f t="shared" si="2"/>
        <v>9655976.0700000003</v>
      </c>
      <c r="T10" s="144">
        <f t="shared" si="2"/>
        <v>6216109.9199999999</v>
      </c>
      <c r="U10" s="144">
        <f t="shared" si="2"/>
        <v>6236995.8399999999</v>
      </c>
      <c r="V10" s="144">
        <f t="shared" si="2"/>
        <v>2170399.2400000002</v>
      </c>
      <c r="W10" s="144">
        <f t="shared" si="2"/>
        <v>10000000</v>
      </c>
      <c r="X10" s="144">
        <f t="shared" si="2"/>
        <v>136479682.67999995</v>
      </c>
      <c r="Y10" s="144">
        <f t="shared" si="2"/>
        <v>0</v>
      </c>
      <c r="Z10" s="136"/>
      <c r="AA10" s="136"/>
    </row>
    <row r="11" spans="2:27" s="122" customFormat="1" ht="16.8" hidden="1">
      <c r="B11" s="218"/>
      <c r="C11" s="218"/>
      <c r="D11" s="141" t="s">
        <v>79</v>
      </c>
      <c r="E11" s="141"/>
      <c r="F11" s="141"/>
      <c r="G11" s="142"/>
      <c r="H11" s="143"/>
      <c r="I11" s="139"/>
      <c r="J11" s="139"/>
      <c r="K11" s="139"/>
      <c r="L11" s="139"/>
      <c r="M11" s="139"/>
      <c r="N11" s="146"/>
      <c r="O11" s="146"/>
      <c r="P11" s="146"/>
      <c r="Q11" s="146"/>
      <c r="R11" s="146"/>
      <c r="S11" s="146"/>
      <c r="T11" s="146"/>
      <c r="U11" s="146"/>
      <c r="V11" s="146"/>
      <c r="W11" s="204"/>
      <c r="X11" s="136"/>
      <c r="Y11" s="136"/>
      <c r="Z11" s="136"/>
      <c r="AA11" s="136"/>
    </row>
    <row r="12" spans="2:27" s="122" customFormat="1" ht="17.399999999999999">
      <c r="B12" s="183" t="s">
        <v>420</v>
      </c>
      <c r="C12" s="177">
        <v>3110</v>
      </c>
      <c r="D12" s="241" t="s">
        <v>422</v>
      </c>
      <c r="E12" s="241" t="s">
        <v>75</v>
      </c>
      <c r="F12" s="241" t="s">
        <v>76</v>
      </c>
      <c r="G12" s="242" t="s">
        <v>440</v>
      </c>
      <c r="H12" s="242" t="s">
        <v>441</v>
      </c>
      <c r="I12" s="238"/>
      <c r="J12" s="245">
        <v>1000000</v>
      </c>
      <c r="K12" s="238"/>
      <c r="L12" s="128"/>
      <c r="M12" s="128"/>
      <c r="N12" s="216"/>
      <c r="O12" s="216">
        <v>400000</v>
      </c>
      <c r="P12" s="216">
        <v>400000</v>
      </c>
      <c r="Q12" s="149">
        <v>200000</v>
      </c>
      <c r="R12" s="149"/>
      <c r="S12" s="149"/>
      <c r="T12" s="149"/>
      <c r="U12" s="149"/>
      <c r="V12" s="149"/>
      <c r="W12" s="184"/>
      <c r="X12" s="146">
        <f>SUM(L12:W12)</f>
        <v>1000000</v>
      </c>
      <c r="Y12" s="146">
        <f>X12-J12</f>
        <v>0</v>
      </c>
      <c r="Z12" s="136"/>
      <c r="AA12" s="136"/>
    </row>
    <row r="13" spans="2:27" s="122" customFormat="1" ht="30">
      <c r="B13" s="137" t="s">
        <v>419</v>
      </c>
      <c r="C13" s="177">
        <v>3132</v>
      </c>
      <c r="D13" s="241" t="s">
        <v>100</v>
      </c>
      <c r="E13" s="241" t="s">
        <v>101</v>
      </c>
      <c r="F13" s="241" t="s">
        <v>102</v>
      </c>
      <c r="G13" s="242" t="s">
        <v>103</v>
      </c>
      <c r="H13" s="242" t="s">
        <v>442</v>
      </c>
      <c r="I13" s="238"/>
      <c r="J13" s="245">
        <v>200000</v>
      </c>
      <c r="K13" s="238"/>
      <c r="L13" s="128"/>
      <c r="M13" s="128"/>
      <c r="N13" s="216"/>
      <c r="O13" s="216">
        <v>100000</v>
      </c>
      <c r="P13" s="149"/>
      <c r="Q13" s="128">
        <v>100000</v>
      </c>
      <c r="R13" s="149"/>
      <c r="S13" s="149"/>
      <c r="T13" s="149"/>
      <c r="U13" s="149"/>
      <c r="V13" s="149"/>
      <c r="W13" s="184"/>
      <c r="X13" s="146">
        <f>SUM(L13:W13)</f>
        <v>200000</v>
      </c>
      <c r="Y13" s="146">
        <f t="shared" ref="Y13:Y76" si="3">X13-J13</f>
        <v>0</v>
      </c>
      <c r="Z13" s="136"/>
      <c r="AA13" s="136"/>
    </row>
    <row r="14" spans="2:27" s="122" customFormat="1" ht="30">
      <c r="B14" s="183" t="s">
        <v>420</v>
      </c>
      <c r="C14" s="177">
        <v>3132</v>
      </c>
      <c r="D14" s="241" t="s">
        <v>100</v>
      </c>
      <c r="E14" s="241" t="s">
        <v>101</v>
      </c>
      <c r="F14" s="241" t="s">
        <v>102</v>
      </c>
      <c r="G14" s="242" t="s">
        <v>103</v>
      </c>
      <c r="H14" s="242" t="s">
        <v>443</v>
      </c>
      <c r="I14" s="238"/>
      <c r="J14" s="245">
        <f>200000+2200000</f>
        <v>2400000</v>
      </c>
      <c r="K14" s="238"/>
      <c r="L14" s="128"/>
      <c r="M14" s="128"/>
      <c r="N14" s="216"/>
      <c r="O14" s="216">
        <v>200000</v>
      </c>
      <c r="P14" s="128"/>
      <c r="Q14" s="149">
        <v>800000</v>
      </c>
      <c r="R14" s="149"/>
      <c r="S14" s="149">
        <v>800000</v>
      </c>
      <c r="T14" s="149"/>
      <c r="U14" s="149">
        <v>500000</v>
      </c>
      <c r="V14" s="149">
        <v>100000</v>
      </c>
      <c r="W14" s="184"/>
      <c r="X14" s="146">
        <f t="shared" ref="X14:X77" si="4">SUM(L14:W14)</f>
        <v>2400000</v>
      </c>
      <c r="Y14" s="146">
        <f t="shared" si="3"/>
        <v>0</v>
      </c>
      <c r="Z14" s="136"/>
      <c r="AA14" s="136"/>
    </row>
    <row r="15" spans="2:27" s="122" customFormat="1" ht="30">
      <c r="B15" s="183" t="s">
        <v>420</v>
      </c>
      <c r="C15" s="225">
        <v>3110</v>
      </c>
      <c r="D15" s="241" t="s">
        <v>100</v>
      </c>
      <c r="E15" s="241" t="s">
        <v>101</v>
      </c>
      <c r="F15" s="241" t="s">
        <v>102</v>
      </c>
      <c r="G15" s="242" t="s">
        <v>103</v>
      </c>
      <c r="H15" s="242" t="s">
        <v>444</v>
      </c>
      <c r="I15" s="238"/>
      <c r="J15" s="245">
        <v>1000000</v>
      </c>
      <c r="K15" s="238"/>
      <c r="L15" s="128"/>
      <c r="M15" s="128"/>
      <c r="N15" s="238"/>
      <c r="O15" s="216">
        <v>200000</v>
      </c>
      <c r="P15" s="149"/>
      <c r="Q15" s="128">
        <v>800000</v>
      </c>
      <c r="R15" s="149"/>
      <c r="S15" s="149"/>
      <c r="T15" s="149"/>
      <c r="U15" s="149"/>
      <c r="V15" s="149"/>
      <c r="W15" s="184"/>
      <c r="X15" s="146">
        <f t="shared" si="4"/>
        <v>1000000</v>
      </c>
      <c r="Y15" s="146">
        <f t="shared" si="3"/>
        <v>0</v>
      </c>
      <c r="Z15" s="136"/>
      <c r="AA15" s="136"/>
    </row>
    <row r="16" spans="2:27" s="122" customFormat="1" ht="30">
      <c r="B16" s="185" t="s">
        <v>417</v>
      </c>
      <c r="C16" s="177">
        <v>3132</v>
      </c>
      <c r="D16" s="241" t="s">
        <v>100</v>
      </c>
      <c r="E16" s="241" t="s">
        <v>101</v>
      </c>
      <c r="F16" s="241" t="s">
        <v>102</v>
      </c>
      <c r="G16" s="242" t="s">
        <v>103</v>
      </c>
      <c r="H16" s="242" t="s">
        <v>445</v>
      </c>
      <c r="I16" s="238"/>
      <c r="J16" s="245">
        <v>728211.64999999991</v>
      </c>
      <c r="K16" s="238"/>
      <c r="L16" s="128"/>
      <c r="M16" s="128"/>
      <c r="N16" s="238"/>
      <c r="O16" s="216">
        <v>700000</v>
      </c>
      <c r="P16" s="128">
        <v>28211.65</v>
      </c>
      <c r="Q16" s="149"/>
      <c r="R16" s="149"/>
      <c r="S16" s="149"/>
      <c r="T16" s="149"/>
      <c r="U16" s="149"/>
      <c r="V16" s="149"/>
      <c r="W16" s="184"/>
      <c r="X16" s="146">
        <f t="shared" si="4"/>
        <v>728211.65</v>
      </c>
      <c r="Y16" s="146">
        <f t="shared" si="3"/>
        <v>0</v>
      </c>
      <c r="Z16" s="136"/>
      <c r="AA16" s="136"/>
    </row>
    <row r="17" spans="2:27" s="122" customFormat="1" ht="30">
      <c r="B17" s="137" t="s">
        <v>419</v>
      </c>
      <c r="C17" s="177">
        <v>3132</v>
      </c>
      <c r="D17" s="241" t="s">
        <v>100</v>
      </c>
      <c r="E17" s="241" t="s">
        <v>101</v>
      </c>
      <c r="F17" s="241" t="s">
        <v>102</v>
      </c>
      <c r="G17" s="242" t="s">
        <v>103</v>
      </c>
      <c r="H17" s="242" t="s">
        <v>446</v>
      </c>
      <c r="I17" s="238"/>
      <c r="J17" s="245">
        <v>100000</v>
      </c>
      <c r="K17" s="238"/>
      <c r="L17" s="128"/>
      <c r="M17" s="128"/>
      <c r="N17" s="216"/>
      <c r="O17" s="216"/>
      <c r="P17" s="128">
        <v>100000</v>
      </c>
      <c r="Q17" s="238"/>
      <c r="R17" s="149"/>
      <c r="S17" s="149"/>
      <c r="T17" s="149"/>
      <c r="U17" s="149"/>
      <c r="V17" s="149"/>
      <c r="W17" s="184"/>
      <c r="X17" s="146">
        <f t="shared" si="4"/>
        <v>100000</v>
      </c>
      <c r="Y17" s="146">
        <f t="shared" si="3"/>
        <v>0</v>
      </c>
      <c r="Z17" s="136"/>
      <c r="AA17" s="136"/>
    </row>
    <row r="18" spans="2:27" s="122" customFormat="1" ht="17.399999999999999">
      <c r="B18" s="137" t="s">
        <v>419</v>
      </c>
      <c r="C18" s="177">
        <v>3132</v>
      </c>
      <c r="D18" s="241" t="s">
        <v>100</v>
      </c>
      <c r="E18" s="241" t="s">
        <v>101</v>
      </c>
      <c r="F18" s="241" t="s">
        <v>102</v>
      </c>
      <c r="G18" s="242" t="s">
        <v>103</v>
      </c>
      <c r="H18" s="242" t="s">
        <v>447</v>
      </c>
      <c r="I18" s="238"/>
      <c r="J18" s="245">
        <v>45000</v>
      </c>
      <c r="K18" s="238"/>
      <c r="L18" s="128"/>
      <c r="M18" s="128"/>
      <c r="N18" s="216"/>
      <c r="O18" s="216">
        <v>45000</v>
      </c>
      <c r="P18" s="149"/>
      <c r="Q18" s="238"/>
      <c r="R18" s="149"/>
      <c r="S18" s="149"/>
      <c r="T18" s="149"/>
      <c r="U18" s="149"/>
      <c r="V18" s="149"/>
      <c r="W18" s="184"/>
      <c r="X18" s="146">
        <f t="shared" si="4"/>
        <v>45000</v>
      </c>
      <c r="Y18" s="146">
        <f t="shared" si="3"/>
        <v>0</v>
      </c>
      <c r="Z18" s="136"/>
      <c r="AA18" s="136"/>
    </row>
    <row r="19" spans="2:27" s="122" customFormat="1" ht="17.399999999999999">
      <c r="B19" s="185" t="s">
        <v>418</v>
      </c>
      <c r="C19" s="177">
        <v>3132</v>
      </c>
      <c r="D19" s="241" t="s">
        <v>100</v>
      </c>
      <c r="E19" s="241" t="s">
        <v>101</v>
      </c>
      <c r="F19" s="241" t="s">
        <v>102</v>
      </c>
      <c r="G19" s="242" t="s">
        <v>103</v>
      </c>
      <c r="H19" s="242" t="s">
        <v>448</v>
      </c>
      <c r="I19" s="238"/>
      <c r="J19" s="245">
        <v>100000</v>
      </c>
      <c r="K19" s="238"/>
      <c r="L19" s="128"/>
      <c r="M19" s="128"/>
      <c r="N19" s="216"/>
      <c r="O19" s="216">
        <v>100000</v>
      </c>
      <c r="P19" s="128"/>
      <c r="Q19" s="149"/>
      <c r="R19" s="238"/>
      <c r="S19" s="149"/>
      <c r="T19" s="149"/>
      <c r="U19" s="149"/>
      <c r="V19" s="149"/>
      <c r="W19" s="184"/>
      <c r="X19" s="146">
        <f t="shared" si="4"/>
        <v>100000</v>
      </c>
      <c r="Y19" s="146">
        <f t="shared" si="3"/>
        <v>0</v>
      </c>
      <c r="Z19" s="136"/>
      <c r="AA19" s="136"/>
    </row>
    <row r="20" spans="2:27" s="122" customFormat="1" ht="17.399999999999999">
      <c r="B20" s="185" t="s">
        <v>418</v>
      </c>
      <c r="C20" s="177">
        <v>3132</v>
      </c>
      <c r="D20" s="241" t="s">
        <v>100</v>
      </c>
      <c r="E20" s="241" t="s">
        <v>101</v>
      </c>
      <c r="F20" s="241" t="s">
        <v>102</v>
      </c>
      <c r="G20" s="242" t="s">
        <v>103</v>
      </c>
      <c r="H20" s="242" t="s">
        <v>449</v>
      </c>
      <c r="I20" s="238"/>
      <c r="J20" s="245">
        <v>350000</v>
      </c>
      <c r="K20" s="238"/>
      <c r="L20" s="128"/>
      <c r="M20" s="128"/>
      <c r="N20" s="216"/>
      <c r="O20" s="216"/>
      <c r="P20" s="128">
        <v>350000</v>
      </c>
      <c r="Q20" s="149"/>
      <c r="R20" s="238"/>
      <c r="S20" s="149"/>
      <c r="T20" s="149"/>
      <c r="U20" s="149"/>
      <c r="V20" s="149"/>
      <c r="W20" s="184"/>
      <c r="X20" s="146">
        <f t="shared" si="4"/>
        <v>350000</v>
      </c>
      <c r="Y20" s="146">
        <f t="shared" si="3"/>
        <v>0</v>
      </c>
      <c r="Z20" s="136"/>
      <c r="AA20" s="136"/>
    </row>
    <row r="21" spans="2:27" s="122" customFormat="1" ht="30">
      <c r="B21" s="137" t="s">
        <v>419</v>
      </c>
      <c r="C21" s="177">
        <v>3132</v>
      </c>
      <c r="D21" s="241" t="s">
        <v>100</v>
      </c>
      <c r="E21" s="241" t="s">
        <v>101</v>
      </c>
      <c r="F21" s="241" t="s">
        <v>102</v>
      </c>
      <c r="G21" s="242" t="s">
        <v>103</v>
      </c>
      <c r="H21" s="242" t="s">
        <v>450</v>
      </c>
      <c r="I21" s="238"/>
      <c r="J21" s="245">
        <v>1286995.8400000001</v>
      </c>
      <c r="K21" s="238"/>
      <c r="L21" s="128"/>
      <c r="M21" s="128"/>
      <c r="N21" s="238"/>
      <c r="O21" s="216">
        <v>500000</v>
      </c>
      <c r="P21" s="149"/>
      <c r="Q21" s="128">
        <v>500000</v>
      </c>
      <c r="R21" s="149"/>
      <c r="S21" s="149">
        <v>200000</v>
      </c>
      <c r="T21" s="149"/>
      <c r="U21" s="149">
        <v>86995.839999999997</v>
      </c>
      <c r="V21" s="149"/>
      <c r="W21" s="184"/>
      <c r="X21" s="146">
        <f t="shared" si="4"/>
        <v>1286995.8400000001</v>
      </c>
      <c r="Y21" s="146">
        <f t="shared" si="3"/>
        <v>0</v>
      </c>
      <c r="Z21" s="136"/>
      <c r="AA21" s="136"/>
    </row>
    <row r="22" spans="2:27" s="122" customFormat="1" ht="30">
      <c r="B22" s="137" t="s">
        <v>419</v>
      </c>
      <c r="C22" s="177">
        <v>3132</v>
      </c>
      <c r="D22" s="241" t="s">
        <v>100</v>
      </c>
      <c r="E22" s="241" t="s">
        <v>101</v>
      </c>
      <c r="F22" s="241" t="s">
        <v>102</v>
      </c>
      <c r="G22" s="242" t="s">
        <v>103</v>
      </c>
      <c r="H22" s="242" t="s">
        <v>451</v>
      </c>
      <c r="I22" s="238"/>
      <c r="J22" s="245">
        <v>50000</v>
      </c>
      <c r="K22" s="238"/>
      <c r="L22" s="128"/>
      <c r="M22" s="128"/>
      <c r="N22" s="216"/>
      <c r="O22" s="216"/>
      <c r="P22" s="128">
        <v>50000</v>
      </c>
      <c r="Q22" s="149"/>
      <c r="R22" s="149"/>
      <c r="S22" s="149"/>
      <c r="T22" s="149"/>
      <c r="U22" s="239"/>
      <c r="V22" s="239"/>
      <c r="W22" s="239"/>
      <c r="X22" s="146">
        <f t="shared" si="4"/>
        <v>50000</v>
      </c>
      <c r="Y22" s="146">
        <f t="shared" si="3"/>
        <v>0</v>
      </c>
      <c r="Z22" s="136"/>
      <c r="AA22" s="136"/>
    </row>
    <row r="23" spans="2:27" s="122" customFormat="1" ht="30">
      <c r="B23" s="185" t="s">
        <v>417</v>
      </c>
      <c r="C23" s="177">
        <v>3132</v>
      </c>
      <c r="D23" s="241" t="s">
        <v>429</v>
      </c>
      <c r="E23" s="241" t="s">
        <v>452</v>
      </c>
      <c r="F23" s="241" t="s">
        <v>82</v>
      </c>
      <c r="G23" s="242" t="s">
        <v>453</v>
      </c>
      <c r="H23" s="242" t="s">
        <v>454</v>
      </c>
      <c r="I23" s="238"/>
      <c r="J23" s="245">
        <v>500000</v>
      </c>
      <c r="K23" s="238"/>
      <c r="L23" s="128"/>
      <c r="M23" s="128"/>
      <c r="N23" s="216"/>
      <c r="O23" s="216">
        <v>100000</v>
      </c>
      <c r="P23" s="216">
        <v>400000</v>
      </c>
      <c r="Q23" s="149"/>
      <c r="R23" s="149"/>
      <c r="S23" s="149"/>
      <c r="T23" s="149"/>
      <c r="U23" s="239"/>
      <c r="V23" s="239"/>
      <c r="W23" s="239"/>
      <c r="X23" s="146">
        <f t="shared" si="4"/>
        <v>500000</v>
      </c>
      <c r="Y23" s="146">
        <f t="shared" si="3"/>
        <v>0</v>
      </c>
      <c r="Z23" s="136"/>
      <c r="AA23" s="136"/>
    </row>
    <row r="24" spans="2:27" s="122" customFormat="1" ht="30">
      <c r="B24" s="185" t="s">
        <v>417</v>
      </c>
      <c r="C24" s="177">
        <v>3132</v>
      </c>
      <c r="D24" s="241" t="s">
        <v>429</v>
      </c>
      <c r="E24" s="241" t="s">
        <v>452</v>
      </c>
      <c r="F24" s="241" t="s">
        <v>82</v>
      </c>
      <c r="G24" s="242" t="s">
        <v>453</v>
      </c>
      <c r="H24" s="242" t="s">
        <v>455</v>
      </c>
      <c r="I24" s="222"/>
      <c r="J24" s="245">
        <v>500000</v>
      </c>
      <c r="K24" s="128"/>
      <c r="L24" s="128"/>
      <c r="M24" s="128"/>
      <c r="N24" s="216"/>
      <c r="O24" s="216">
        <v>100000</v>
      </c>
      <c r="P24" s="149">
        <v>400000</v>
      </c>
      <c r="Q24" s="149"/>
      <c r="R24" s="149"/>
      <c r="S24" s="149"/>
      <c r="T24" s="149"/>
      <c r="U24" s="149"/>
      <c r="V24" s="149"/>
      <c r="W24" s="184"/>
      <c r="X24" s="146">
        <f t="shared" si="4"/>
        <v>500000</v>
      </c>
      <c r="Y24" s="146">
        <f t="shared" si="3"/>
        <v>0</v>
      </c>
      <c r="Z24" s="136"/>
      <c r="AA24" s="136"/>
    </row>
    <row r="25" spans="2:27" s="122" customFormat="1" ht="30">
      <c r="B25" s="185" t="s">
        <v>417</v>
      </c>
      <c r="C25" s="177">
        <v>3132</v>
      </c>
      <c r="D25" s="241" t="s">
        <v>429</v>
      </c>
      <c r="E25" s="241" t="s">
        <v>452</v>
      </c>
      <c r="F25" s="241" t="s">
        <v>82</v>
      </c>
      <c r="G25" s="242" t="s">
        <v>453</v>
      </c>
      <c r="H25" s="242" t="s">
        <v>456</v>
      </c>
      <c r="I25" s="222"/>
      <c r="J25" s="245">
        <f>200000+1000000</f>
        <v>1200000</v>
      </c>
      <c r="K25" s="128"/>
      <c r="L25" s="128"/>
      <c r="M25" s="128"/>
      <c r="N25" s="216"/>
      <c r="O25" s="216">
        <v>100000</v>
      </c>
      <c r="P25" s="149">
        <v>300000</v>
      </c>
      <c r="Q25" s="128">
        <v>400000</v>
      </c>
      <c r="R25" s="149">
        <v>400000</v>
      </c>
      <c r="S25" s="149"/>
      <c r="T25" s="149"/>
      <c r="U25" s="149"/>
      <c r="V25" s="149"/>
      <c r="W25" s="184"/>
      <c r="X25" s="146">
        <f t="shared" si="4"/>
        <v>1200000</v>
      </c>
      <c r="Y25" s="146">
        <f t="shared" si="3"/>
        <v>0</v>
      </c>
      <c r="Z25" s="136"/>
      <c r="AA25" s="136"/>
    </row>
    <row r="26" spans="2:27" s="122" customFormat="1" ht="45">
      <c r="B26" s="185" t="s">
        <v>417</v>
      </c>
      <c r="C26" s="177">
        <v>3132</v>
      </c>
      <c r="D26" s="241" t="s">
        <v>429</v>
      </c>
      <c r="E26" s="241" t="s">
        <v>452</v>
      </c>
      <c r="F26" s="241" t="s">
        <v>82</v>
      </c>
      <c r="G26" s="242" t="s">
        <v>453</v>
      </c>
      <c r="H26" s="242" t="s">
        <v>457</v>
      </c>
      <c r="I26" s="222"/>
      <c r="J26" s="245">
        <f>2400000+2000000</f>
        <v>4400000</v>
      </c>
      <c r="K26" s="128"/>
      <c r="L26" s="128"/>
      <c r="M26" s="128"/>
      <c r="N26" s="216"/>
      <c r="O26" s="216">
        <v>300000</v>
      </c>
      <c r="P26" s="128">
        <v>500000</v>
      </c>
      <c r="Q26" s="149"/>
      <c r="R26" s="149">
        <v>2000000</v>
      </c>
      <c r="S26" s="149"/>
      <c r="T26" s="149">
        <v>400000</v>
      </c>
      <c r="U26" s="149"/>
      <c r="V26" s="149"/>
      <c r="W26" s="184">
        <v>1200000</v>
      </c>
      <c r="X26" s="146">
        <f t="shared" si="4"/>
        <v>4400000</v>
      </c>
      <c r="Y26" s="146">
        <f t="shared" si="3"/>
        <v>0</v>
      </c>
      <c r="Z26" s="136"/>
      <c r="AA26" s="136"/>
    </row>
    <row r="27" spans="2:27" s="122" customFormat="1" ht="30">
      <c r="B27" s="137" t="s">
        <v>419</v>
      </c>
      <c r="C27" s="177">
        <v>3132</v>
      </c>
      <c r="D27" s="241" t="s">
        <v>429</v>
      </c>
      <c r="E27" s="241" t="s">
        <v>452</v>
      </c>
      <c r="F27" s="241" t="s">
        <v>82</v>
      </c>
      <c r="G27" s="242" t="s">
        <v>453</v>
      </c>
      <c r="H27" s="242" t="s">
        <v>458</v>
      </c>
      <c r="I27" s="222"/>
      <c r="J27" s="245">
        <v>200000</v>
      </c>
      <c r="K27" s="128"/>
      <c r="L27" s="128"/>
      <c r="M27" s="128"/>
      <c r="N27" s="216"/>
      <c r="O27" s="216"/>
      <c r="P27" s="149">
        <v>200000</v>
      </c>
      <c r="Q27" s="128"/>
      <c r="R27" s="149"/>
      <c r="S27" s="149"/>
      <c r="T27" s="149"/>
      <c r="U27" s="149"/>
      <c r="V27" s="149"/>
      <c r="W27" s="184"/>
      <c r="X27" s="146">
        <f t="shared" si="4"/>
        <v>200000</v>
      </c>
      <c r="Y27" s="146">
        <f t="shared" si="3"/>
        <v>0</v>
      </c>
      <c r="Z27" s="136"/>
      <c r="AA27" s="136"/>
    </row>
    <row r="28" spans="2:27" s="122" customFormat="1" ht="30">
      <c r="B28" s="185" t="s">
        <v>418</v>
      </c>
      <c r="C28" s="177">
        <v>3132</v>
      </c>
      <c r="D28" s="241" t="s">
        <v>429</v>
      </c>
      <c r="E28" s="241" t="s">
        <v>452</v>
      </c>
      <c r="F28" s="241" t="s">
        <v>82</v>
      </c>
      <c r="G28" s="242" t="s">
        <v>453</v>
      </c>
      <c r="H28" s="242" t="s">
        <v>459</v>
      </c>
      <c r="I28" s="222"/>
      <c r="J28" s="245">
        <v>500000</v>
      </c>
      <c r="K28" s="128"/>
      <c r="L28" s="128"/>
      <c r="M28" s="128"/>
      <c r="N28" s="216"/>
      <c r="O28" s="216">
        <v>100000</v>
      </c>
      <c r="P28" s="128">
        <v>300000</v>
      </c>
      <c r="Q28" s="149">
        <v>100000</v>
      </c>
      <c r="R28" s="149"/>
      <c r="S28" s="149"/>
      <c r="T28" s="149"/>
      <c r="U28" s="149"/>
      <c r="V28" s="149"/>
      <c r="W28" s="184"/>
      <c r="X28" s="146">
        <f t="shared" si="4"/>
        <v>500000</v>
      </c>
      <c r="Y28" s="146">
        <f t="shared" si="3"/>
        <v>0</v>
      </c>
      <c r="Z28" s="136"/>
      <c r="AA28" s="136"/>
    </row>
    <row r="29" spans="2:27" s="122" customFormat="1" ht="45">
      <c r="B29" s="185" t="s">
        <v>418</v>
      </c>
      <c r="C29" s="177">
        <v>3132</v>
      </c>
      <c r="D29" s="241" t="s">
        <v>429</v>
      </c>
      <c r="E29" s="241" t="s">
        <v>452</v>
      </c>
      <c r="F29" s="241" t="s">
        <v>82</v>
      </c>
      <c r="G29" s="242" t="s">
        <v>453</v>
      </c>
      <c r="H29" s="242" t="s">
        <v>460</v>
      </c>
      <c r="I29" s="222"/>
      <c r="J29" s="245">
        <v>950000</v>
      </c>
      <c r="K29" s="128"/>
      <c r="L29" s="128"/>
      <c r="M29" s="128"/>
      <c r="N29" s="216"/>
      <c r="O29" s="216">
        <v>100000</v>
      </c>
      <c r="P29" s="128">
        <v>500000</v>
      </c>
      <c r="Q29" s="128"/>
      <c r="R29" s="149"/>
      <c r="S29" s="149"/>
      <c r="T29" s="149">
        <v>350000</v>
      </c>
      <c r="U29" s="149"/>
      <c r="V29" s="149"/>
      <c r="W29" s="184"/>
      <c r="X29" s="146">
        <f t="shared" si="4"/>
        <v>950000</v>
      </c>
      <c r="Y29" s="146">
        <f t="shared" si="3"/>
        <v>0</v>
      </c>
      <c r="Z29" s="136"/>
      <c r="AA29" s="136"/>
    </row>
    <row r="30" spans="2:27" s="122" customFormat="1" ht="30">
      <c r="B30" s="185" t="s">
        <v>418</v>
      </c>
      <c r="C30" s="177">
        <v>3132</v>
      </c>
      <c r="D30" s="241" t="s">
        <v>429</v>
      </c>
      <c r="E30" s="241" t="s">
        <v>452</v>
      </c>
      <c r="F30" s="241" t="s">
        <v>82</v>
      </c>
      <c r="G30" s="242" t="s">
        <v>453</v>
      </c>
      <c r="H30" s="242" t="s">
        <v>461</v>
      </c>
      <c r="I30" s="222"/>
      <c r="J30" s="245">
        <v>2000000</v>
      </c>
      <c r="K30" s="128"/>
      <c r="L30" s="128"/>
      <c r="M30" s="128"/>
      <c r="N30" s="216"/>
      <c r="O30" s="216">
        <v>100000</v>
      </c>
      <c r="P30" s="149">
        <v>200000</v>
      </c>
      <c r="Q30" s="128">
        <v>300000</v>
      </c>
      <c r="R30" s="149"/>
      <c r="S30" s="149">
        <v>400000</v>
      </c>
      <c r="T30" s="149">
        <v>200000</v>
      </c>
      <c r="U30" s="149"/>
      <c r="V30" s="149"/>
      <c r="W30" s="184">
        <v>800000</v>
      </c>
      <c r="X30" s="146">
        <f t="shared" si="4"/>
        <v>2000000</v>
      </c>
      <c r="Y30" s="146">
        <f t="shared" si="3"/>
        <v>0</v>
      </c>
      <c r="Z30" s="136"/>
      <c r="AA30" s="136"/>
    </row>
    <row r="31" spans="2:27" s="122" customFormat="1" ht="30">
      <c r="B31" s="185" t="s">
        <v>418</v>
      </c>
      <c r="C31" s="177">
        <v>3132</v>
      </c>
      <c r="D31" s="241" t="s">
        <v>429</v>
      </c>
      <c r="E31" s="241" t="s">
        <v>452</v>
      </c>
      <c r="F31" s="241" t="s">
        <v>82</v>
      </c>
      <c r="G31" s="242" t="s">
        <v>453</v>
      </c>
      <c r="H31" s="242" t="s">
        <v>462</v>
      </c>
      <c r="I31" s="222"/>
      <c r="J31" s="245">
        <v>800000</v>
      </c>
      <c r="K31" s="128"/>
      <c r="L31" s="128"/>
      <c r="M31" s="128"/>
      <c r="N31" s="216"/>
      <c r="O31" s="216">
        <v>100000</v>
      </c>
      <c r="P31" s="128"/>
      <c r="Q31" s="149">
        <v>400000</v>
      </c>
      <c r="R31" s="149"/>
      <c r="S31" s="149"/>
      <c r="T31" s="149">
        <v>200000</v>
      </c>
      <c r="U31" s="149"/>
      <c r="V31" s="149"/>
      <c r="W31" s="184">
        <v>100000</v>
      </c>
      <c r="X31" s="146">
        <f t="shared" si="4"/>
        <v>800000</v>
      </c>
      <c r="Y31" s="146">
        <f t="shared" si="3"/>
        <v>0</v>
      </c>
      <c r="Z31" s="136"/>
      <c r="AA31" s="136"/>
    </row>
    <row r="32" spans="2:27" s="122" customFormat="1" ht="30">
      <c r="B32" s="137" t="s">
        <v>419</v>
      </c>
      <c r="C32" s="177">
        <v>3132</v>
      </c>
      <c r="D32" s="241" t="s">
        <v>429</v>
      </c>
      <c r="E32" s="241" t="s">
        <v>452</v>
      </c>
      <c r="F32" s="241" t="s">
        <v>82</v>
      </c>
      <c r="G32" s="242" t="s">
        <v>453</v>
      </c>
      <c r="H32" s="242" t="s">
        <v>463</v>
      </c>
      <c r="I32" s="222"/>
      <c r="J32" s="245">
        <v>1000000</v>
      </c>
      <c r="K32" s="128"/>
      <c r="L32" s="128"/>
      <c r="M32" s="128"/>
      <c r="N32" s="216"/>
      <c r="O32" s="216">
        <v>200000</v>
      </c>
      <c r="P32" s="128">
        <v>400000</v>
      </c>
      <c r="Q32" s="149"/>
      <c r="R32" s="149">
        <v>400000</v>
      </c>
      <c r="S32" s="149"/>
      <c r="T32" s="149"/>
      <c r="U32" s="149"/>
      <c r="V32" s="149"/>
      <c r="W32" s="184"/>
      <c r="X32" s="146">
        <f t="shared" si="4"/>
        <v>1000000</v>
      </c>
      <c r="Y32" s="146">
        <f t="shared" si="3"/>
        <v>0</v>
      </c>
      <c r="Z32" s="136"/>
      <c r="AA32" s="136"/>
    </row>
    <row r="33" spans="2:27" s="122" customFormat="1" ht="30">
      <c r="B33" s="137" t="s">
        <v>419</v>
      </c>
      <c r="C33" s="177">
        <v>3132</v>
      </c>
      <c r="D33" s="241" t="s">
        <v>429</v>
      </c>
      <c r="E33" s="241" t="s">
        <v>452</v>
      </c>
      <c r="F33" s="241" t="s">
        <v>82</v>
      </c>
      <c r="G33" s="242" t="s">
        <v>453</v>
      </c>
      <c r="H33" s="242" t="s">
        <v>464</v>
      </c>
      <c r="I33" s="222"/>
      <c r="J33" s="245">
        <v>748854.08</v>
      </c>
      <c r="K33" s="128"/>
      <c r="L33" s="128"/>
      <c r="M33" s="128"/>
      <c r="N33" s="216"/>
      <c r="O33" s="216">
        <v>500000</v>
      </c>
      <c r="P33" s="128"/>
      <c r="Q33" s="128">
        <v>200000</v>
      </c>
      <c r="R33" s="149"/>
      <c r="S33" s="149">
        <v>48854.080000000002</v>
      </c>
      <c r="T33" s="149"/>
      <c r="U33" s="149"/>
      <c r="V33" s="149"/>
      <c r="W33" s="184"/>
      <c r="X33" s="146">
        <f t="shared" si="4"/>
        <v>748854.08</v>
      </c>
      <c r="Y33" s="146">
        <f t="shared" si="3"/>
        <v>0</v>
      </c>
      <c r="Z33" s="136"/>
      <c r="AA33" s="136"/>
    </row>
    <row r="34" spans="2:27" s="122" customFormat="1" ht="30">
      <c r="B34" s="185" t="s">
        <v>418</v>
      </c>
      <c r="C34" s="177">
        <v>3132</v>
      </c>
      <c r="D34" s="241" t="s">
        <v>429</v>
      </c>
      <c r="E34" s="241" t="s">
        <v>452</v>
      </c>
      <c r="F34" s="241" t="s">
        <v>82</v>
      </c>
      <c r="G34" s="242" t="s">
        <v>453</v>
      </c>
      <c r="H34" s="242" t="s">
        <v>465</v>
      </c>
      <c r="I34" s="222"/>
      <c r="J34" s="245">
        <v>1015060.66</v>
      </c>
      <c r="K34" s="128"/>
      <c r="L34" s="128"/>
      <c r="M34" s="128"/>
      <c r="N34" s="216"/>
      <c r="O34" s="216"/>
      <c r="P34" s="128">
        <v>500000</v>
      </c>
      <c r="Q34" s="149">
        <v>500000</v>
      </c>
      <c r="R34" s="149"/>
      <c r="S34" s="149">
        <v>15060.66</v>
      </c>
      <c r="T34" s="149"/>
      <c r="U34" s="149"/>
      <c r="V34" s="149"/>
      <c r="W34" s="184"/>
      <c r="X34" s="146">
        <f t="shared" si="4"/>
        <v>1015060.66</v>
      </c>
      <c r="Y34" s="146">
        <f t="shared" si="3"/>
        <v>0</v>
      </c>
      <c r="Z34" s="136"/>
      <c r="AA34" s="136"/>
    </row>
    <row r="35" spans="2:27" s="122" customFormat="1" ht="30">
      <c r="B35" s="185" t="s">
        <v>418</v>
      </c>
      <c r="C35" s="177">
        <v>3132</v>
      </c>
      <c r="D35" s="241" t="s">
        <v>429</v>
      </c>
      <c r="E35" s="241" t="s">
        <v>452</v>
      </c>
      <c r="F35" s="241" t="s">
        <v>82</v>
      </c>
      <c r="G35" s="242" t="s">
        <v>453</v>
      </c>
      <c r="H35" s="242" t="s">
        <v>466</v>
      </c>
      <c r="I35" s="222"/>
      <c r="J35" s="245">
        <v>300000</v>
      </c>
      <c r="K35" s="128"/>
      <c r="L35" s="128"/>
      <c r="M35" s="128"/>
      <c r="N35" s="216"/>
      <c r="O35" s="216"/>
      <c r="P35" s="128">
        <v>300000</v>
      </c>
      <c r="Q35" s="128"/>
      <c r="R35" s="149"/>
      <c r="S35" s="149"/>
      <c r="T35" s="149"/>
      <c r="U35" s="149"/>
      <c r="V35" s="149"/>
      <c r="W35" s="184"/>
      <c r="X35" s="146">
        <f t="shared" si="4"/>
        <v>300000</v>
      </c>
      <c r="Y35" s="146">
        <f t="shared" si="3"/>
        <v>0</v>
      </c>
      <c r="Z35" s="136"/>
      <c r="AA35" s="136"/>
    </row>
    <row r="36" spans="2:27" s="122" customFormat="1" ht="30">
      <c r="B36" s="185" t="s">
        <v>418</v>
      </c>
      <c r="C36" s="177">
        <v>3132</v>
      </c>
      <c r="D36" s="241" t="s">
        <v>429</v>
      </c>
      <c r="E36" s="241" t="s">
        <v>452</v>
      </c>
      <c r="F36" s="241" t="s">
        <v>82</v>
      </c>
      <c r="G36" s="242" t="s">
        <v>453</v>
      </c>
      <c r="H36" s="242" t="s">
        <v>467</v>
      </c>
      <c r="I36" s="222"/>
      <c r="J36" s="245">
        <v>985319.04</v>
      </c>
      <c r="K36" s="128"/>
      <c r="L36" s="128"/>
      <c r="M36" s="128"/>
      <c r="N36" s="216"/>
      <c r="O36" s="216"/>
      <c r="P36" s="149">
        <v>500000</v>
      </c>
      <c r="Q36" s="128"/>
      <c r="R36" s="149">
        <v>400000</v>
      </c>
      <c r="S36" s="149">
        <v>85319.039999999994</v>
      </c>
      <c r="T36" s="149"/>
      <c r="U36" s="149"/>
      <c r="V36" s="149"/>
      <c r="W36" s="184"/>
      <c r="X36" s="146">
        <f t="shared" si="4"/>
        <v>985319.04</v>
      </c>
      <c r="Y36" s="146">
        <f t="shared" si="3"/>
        <v>0</v>
      </c>
      <c r="Z36" s="136"/>
      <c r="AA36" s="136"/>
    </row>
    <row r="37" spans="2:27" s="122" customFormat="1" ht="30">
      <c r="B37" s="185" t="s">
        <v>418</v>
      </c>
      <c r="C37" s="177">
        <v>3132</v>
      </c>
      <c r="D37" s="241" t="s">
        <v>429</v>
      </c>
      <c r="E37" s="241" t="s">
        <v>452</v>
      </c>
      <c r="F37" s="241" t="s">
        <v>82</v>
      </c>
      <c r="G37" s="242" t="s">
        <v>453</v>
      </c>
      <c r="H37" s="242" t="s">
        <v>468</v>
      </c>
      <c r="I37" s="222"/>
      <c r="J37" s="245">
        <v>990867.43</v>
      </c>
      <c r="K37" s="128"/>
      <c r="L37" s="128"/>
      <c r="M37" s="128"/>
      <c r="N37" s="216"/>
      <c r="O37" s="216"/>
      <c r="P37" s="128">
        <v>500000</v>
      </c>
      <c r="Q37" s="128">
        <v>400000</v>
      </c>
      <c r="R37" s="149"/>
      <c r="S37" s="149">
        <v>90867.43</v>
      </c>
      <c r="T37" s="149"/>
      <c r="U37" s="149"/>
      <c r="V37" s="149"/>
      <c r="W37" s="184"/>
      <c r="X37" s="146">
        <f t="shared" si="4"/>
        <v>990867.42999999993</v>
      </c>
      <c r="Y37" s="146">
        <f t="shared" si="3"/>
        <v>0</v>
      </c>
      <c r="Z37" s="136"/>
      <c r="AA37" s="136"/>
    </row>
    <row r="38" spans="2:27" s="122" customFormat="1" ht="30">
      <c r="B38" s="185" t="s">
        <v>418</v>
      </c>
      <c r="C38" s="177">
        <v>3132</v>
      </c>
      <c r="D38" s="241" t="s">
        <v>429</v>
      </c>
      <c r="E38" s="241" t="s">
        <v>452</v>
      </c>
      <c r="F38" s="241" t="s">
        <v>82</v>
      </c>
      <c r="G38" s="242" t="s">
        <v>453</v>
      </c>
      <c r="H38" s="242" t="s">
        <v>469</v>
      </c>
      <c r="I38" s="222"/>
      <c r="J38" s="245">
        <f>500000+579682.68</f>
        <v>1079682.6800000002</v>
      </c>
      <c r="K38" s="128"/>
      <c r="L38" s="128"/>
      <c r="M38" s="128"/>
      <c r="N38" s="216"/>
      <c r="O38" s="216"/>
      <c r="P38" s="128">
        <v>400000</v>
      </c>
      <c r="Q38" s="128"/>
      <c r="R38" s="149">
        <v>500000</v>
      </c>
      <c r="S38" s="149"/>
      <c r="T38" s="149"/>
      <c r="U38" s="149"/>
      <c r="V38" s="149"/>
      <c r="W38" s="149">
        <v>179682.68</v>
      </c>
      <c r="X38" s="146">
        <f t="shared" si="4"/>
        <v>1079682.68</v>
      </c>
      <c r="Y38" s="146">
        <f t="shared" si="3"/>
        <v>0</v>
      </c>
      <c r="Z38" s="136"/>
      <c r="AA38" s="136"/>
    </row>
    <row r="39" spans="2:27" s="122" customFormat="1" ht="30">
      <c r="B39" s="185" t="s">
        <v>418</v>
      </c>
      <c r="C39" s="177">
        <v>3132</v>
      </c>
      <c r="D39" s="241" t="s">
        <v>429</v>
      </c>
      <c r="E39" s="241" t="s">
        <v>452</v>
      </c>
      <c r="F39" s="241" t="s">
        <v>82</v>
      </c>
      <c r="G39" s="242" t="s">
        <v>453</v>
      </c>
      <c r="H39" s="242" t="s">
        <v>470</v>
      </c>
      <c r="I39" s="222"/>
      <c r="J39" s="245">
        <v>100000</v>
      </c>
      <c r="K39" s="128"/>
      <c r="L39" s="128"/>
      <c r="M39" s="128"/>
      <c r="N39" s="216"/>
      <c r="O39" s="216"/>
      <c r="P39" s="128"/>
      <c r="Q39" s="128"/>
      <c r="R39" s="149"/>
      <c r="S39" s="149"/>
      <c r="T39" s="149">
        <v>100000</v>
      </c>
      <c r="U39" s="149"/>
      <c r="V39" s="149"/>
      <c r="W39" s="184"/>
      <c r="X39" s="146">
        <f t="shared" si="4"/>
        <v>100000</v>
      </c>
      <c r="Y39" s="146">
        <f t="shared" si="3"/>
        <v>0</v>
      </c>
      <c r="Z39" s="136"/>
      <c r="AA39" s="136"/>
    </row>
    <row r="40" spans="2:27" s="122" customFormat="1" ht="30">
      <c r="B40" s="185" t="s">
        <v>418</v>
      </c>
      <c r="C40" s="177">
        <v>3132</v>
      </c>
      <c r="D40" s="241" t="s">
        <v>429</v>
      </c>
      <c r="E40" s="241" t="s">
        <v>452</v>
      </c>
      <c r="F40" s="241" t="s">
        <v>82</v>
      </c>
      <c r="G40" s="242" t="s">
        <v>453</v>
      </c>
      <c r="H40" s="242" t="s">
        <v>471</v>
      </c>
      <c r="I40" s="222"/>
      <c r="J40" s="245">
        <v>500000</v>
      </c>
      <c r="K40" s="128"/>
      <c r="L40" s="128"/>
      <c r="M40" s="128"/>
      <c r="N40" s="216"/>
      <c r="O40" s="216"/>
      <c r="P40" s="128">
        <v>500000</v>
      </c>
      <c r="Q40" s="128"/>
      <c r="R40" s="149"/>
      <c r="S40" s="149"/>
      <c r="T40" s="149"/>
      <c r="U40" s="149"/>
      <c r="V40" s="149"/>
      <c r="W40" s="184"/>
      <c r="X40" s="146">
        <f t="shared" si="4"/>
        <v>500000</v>
      </c>
      <c r="Y40" s="146">
        <f t="shared" si="3"/>
        <v>0</v>
      </c>
      <c r="Z40" s="136"/>
      <c r="AA40" s="136"/>
    </row>
    <row r="41" spans="2:27" s="122" customFormat="1" ht="30">
      <c r="B41" s="185" t="s">
        <v>418</v>
      </c>
      <c r="C41" s="177">
        <v>3132</v>
      </c>
      <c r="D41" s="241" t="s">
        <v>429</v>
      </c>
      <c r="E41" s="241" t="s">
        <v>452</v>
      </c>
      <c r="F41" s="241" t="s">
        <v>82</v>
      </c>
      <c r="G41" s="242" t="s">
        <v>453</v>
      </c>
      <c r="H41" s="242" t="s">
        <v>472</v>
      </c>
      <c r="I41" s="222"/>
      <c r="J41" s="245">
        <f>100000+800000</f>
        <v>900000</v>
      </c>
      <c r="K41" s="128"/>
      <c r="L41" s="128"/>
      <c r="M41" s="128"/>
      <c r="N41" s="216"/>
      <c r="O41" s="216">
        <v>200000</v>
      </c>
      <c r="P41" s="128"/>
      <c r="Q41" s="128">
        <v>400000</v>
      </c>
      <c r="R41" s="149"/>
      <c r="S41" s="149">
        <v>300000</v>
      </c>
      <c r="T41" s="149"/>
      <c r="U41" s="149"/>
      <c r="V41" s="149"/>
      <c r="W41" s="184"/>
      <c r="X41" s="146">
        <f t="shared" si="4"/>
        <v>900000</v>
      </c>
      <c r="Y41" s="146">
        <f t="shared" si="3"/>
        <v>0</v>
      </c>
      <c r="Z41" s="136"/>
      <c r="AA41" s="136"/>
    </row>
    <row r="42" spans="2:27" s="122" customFormat="1" ht="30">
      <c r="B42" s="185" t="s">
        <v>418</v>
      </c>
      <c r="C42" s="177">
        <v>3132</v>
      </c>
      <c r="D42" s="241" t="s">
        <v>429</v>
      </c>
      <c r="E42" s="241" t="s">
        <v>452</v>
      </c>
      <c r="F42" s="241" t="s">
        <v>82</v>
      </c>
      <c r="G42" s="242" t="s">
        <v>453</v>
      </c>
      <c r="H42" s="242" t="s">
        <v>473</v>
      </c>
      <c r="I42" s="222"/>
      <c r="J42" s="245">
        <v>200000</v>
      </c>
      <c r="K42" s="128"/>
      <c r="L42" s="128"/>
      <c r="M42" s="128"/>
      <c r="N42" s="216"/>
      <c r="O42" s="216">
        <v>100000</v>
      </c>
      <c r="P42" s="128">
        <v>100000</v>
      </c>
      <c r="Q42" s="128"/>
      <c r="R42" s="149"/>
      <c r="S42" s="149"/>
      <c r="T42" s="149"/>
      <c r="U42" s="149"/>
      <c r="V42" s="149"/>
      <c r="W42" s="184"/>
      <c r="X42" s="146">
        <f t="shared" si="4"/>
        <v>200000</v>
      </c>
      <c r="Y42" s="146">
        <f t="shared" si="3"/>
        <v>0</v>
      </c>
      <c r="Z42" s="136"/>
      <c r="AA42" s="136"/>
    </row>
    <row r="43" spans="2:27" s="122" customFormat="1" ht="30">
      <c r="B43" s="183" t="s">
        <v>420</v>
      </c>
      <c r="C43" s="225">
        <v>3110</v>
      </c>
      <c r="D43" s="241" t="s">
        <v>429</v>
      </c>
      <c r="E43" s="241" t="s">
        <v>452</v>
      </c>
      <c r="F43" s="241" t="s">
        <v>82</v>
      </c>
      <c r="G43" s="242" t="s">
        <v>453</v>
      </c>
      <c r="H43" s="242" t="s">
        <v>474</v>
      </c>
      <c r="I43" s="222"/>
      <c r="J43" s="245">
        <v>1000000</v>
      </c>
      <c r="K43" s="128"/>
      <c r="L43" s="128"/>
      <c r="M43" s="128"/>
      <c r="N43" s="216"/>
      <c r="O43" s="216"/>
      <c r="P43" s="128">
        <v>500000</v>
      </c>
      <c r="Q43" s="128"/>
      <c r="R43" s="149">
        <v>500000</v>
      </c>
      <c r="S43" s="149"/>
      <c r="T43" s="149"/>
      <c r="U43" s="149"/>
      <c r="V43" s="149"/>
      <c r="W43" s="184"/>
      <c r="X43" s="146">
        <f t="shared" si="4"/>
        <v>1000000</v>
      </c>
      <c r="Y43" s="146">
        <f t="shared" si="3"/>
        <v>0</v>
      </c>
      <c r="Z43" s="136"/>
      <c r="AA43" s="136"/>
    </row>
    <row r="44" spans="2:27" s="122" customFormat="1" ht="45">
      <c r="B44" s="185" t="s">
        <v>418</v>
      </c>
      <c r="C44" s="177">
        <v>3132</v>
      </c>
      <c r="D44" s="241" t="s">
        <v>429</v>
      </c>
      <c r="E44" s="241" t="s">
        <v>452</v>
      </c>
      <c r="F44" s="241" t="s">
        <v>82</v>
      </c>
      <c r="G44" s="242" t="s">
        <v>453</v>
      </c>
      <c r="H44" s="242" t="s">
        <v>475</v>
      </c>
      <c r="I44" s="222"/>
      <c r="J44" s="245">
        <v>4295488</v>
      </c>
      <c r="K44" s="128"/>
      <c r="L44" s="128"/>
      <c r="M44" s="128"/>
      <c r="N44" s="216"/>
      <c r="O44" s="216"/>
      <c r="P44" s="128">
        <v>4000000</v>
      </c>
      <c r="Q44" s="128">
        <v>295488</v>
      </c>
      <c r="R44" s="149"/>
      <c r="S44" s="149"/>
      <c r="T44" s="149"/>
      <c r="U44" s="149"/>
      <c r="V44" s="149"/>
      <c r="W44" s="184"/>
      <c r="X44" s="146">
        <f t="shared" si="4"/>
        <v>4295488</v>
      </c>
      <c r="Y44" s="146">
        <f t="shared" si="3"/>
        <v>0</v>
      </c>
      <c r="Z44" s="136"/>
      <c r="AA44" s="136"/>
    </row>
    <row r="45" spans="2:27" s="122" customFormat="1" ht="30">
      <c r="B45" s="185" t="s">
        <v>418</v>
      </c>
      <c r="C45" s="177">
        <v>3132</v>
      </c>
      <c r="D45" s="241" t="s">
        <v>429</v>
      </c>
      <c r="E45" s="241" t="s">
        <v>452</v>
      </c>
      <c r="F45" s="241" t="s">
        <v>82</v>
      </c>
      <c r="G45" s="242" t="s">
        <v>453</v>
      </c>
      <c r="H45" s="242" t="s">
        <v>476</v>
      </c>
      <c r="I45" s="222"/>
      <c r="J45" s="245">
        <v>577849.55000000005</v>
      </c>
      <c r="K45" s="128"/>
      <c r="L45" s="128"/>
      <c r="M45" s="128"/>
      <c r="N45" s="216"/>
      <c r="O45" s="216"/>
      <c r="P45" s="128"/>
      <c r="Q45" s="128">
        <v>577849.55000000005</v>
      </c>
      <c r="R45" s="149"/>
      <c r="S45" s="149"/>
      <c r="T45" s="149"/>
      <c r="U45" s="149"/>
      <c r="V45" s="149"/>
      <c r="W45" s="184"/>
      <c r="X45" s="146">
        <f t="shared" si="4"/>
        <v>577849.55000000005</v>
      </c>
      <c r="Y45" s="146">
        <f t="shared" si="3"/>
        <v>0</v>
      </c>
      <c r="Z45" s="136"/>
      <c r="AA45" s="136"/>
    </row>
    <row r="46" spans="2:27" s="122" customFormat="1" ht="30">
      <c r="B46" s="185" t="s">
        <v>418</v>
      </c>
      <c r="C46" s="177">
        <v>3132</v>
      </c>
      <c r="D46" s="241" t="s">
        <v>429</v>
      </c>
      <c r="E46" s="241" t="s">
        <v>452</v>
      </c>
      <c r="F46" s="241" t="s">
        <v>82</v>
      </c>
      <c r="G46" s="242" t="s">
        <v>453</v>
      </c>
      <c r="H46" s="242" t="s">
        <v>477</v>
      </c>
      <c r="I46" s="222"/>
      <c r="J46" s="245">
        <v>500000</v>
      </c>
      <c r="K46" s="128"/>
      <c r="L46" s="128"/>
      <c r="M46" s="128"/>
      <c r="N46" s="216"/>
      <c r="O46" s="216">
        <v>200000</v>
      </c>
      <c r="P46" s="128"/>
      <c r="Q46" s="128"/>
      <c r="R46" s="149">
        <v>300000</v>
      </c>
      <c r="S46" s="149"/>
      <c r="T46" s="149"/>
      <c r="U46" s="149"/>
      <c r="V46" s="149"/>
      <c r="W46" s="184"/>
      <c r="X46" s="146">
        <f t="shared" si="4"/>
        <v>500000</v>
      </c>
      <c r="Y46" s="146">
        <f t="shared" si="3"/>
        <v>0</v>
      </c>
      <c r="Z46" s="136"/>
      <c r="AA46" s="136"/>
    </row>
    <row r="47" spans="2:27" s="122" customFormat="1" ht="45">
      <c r="B47" s="137" t="s">
        <v>419</v>
      </c>
      <c r="C47" s="177">
        <v>3132</v>
      </c>
      <c r="D47" s="241" t="s">
        <v>429</v>
      </c>
      <c r="E47" s="241" t="s">
        <v>452</v>
      </c>
      <c r="F47" s="241" t="s">
        <v>82</v>
      </c>
      <c r="G47" s="242" t="s">
        <v>453</v>
      </c>
      <c r="H47" s="243" t="s">
        <v>478</v>
      </c>
      <c r="I47" s="222"/>
      <c r="J47" s="245">
        <v>1200000</v>
      </c>
      <c r="K47" s="128"/>
      <c r="L47" s="128"/>
      <c r="M47" s="128"/>
      <c r="N47" s="216"/>
      <c r="O47" s="216">
        <v>500000</v>
      </c>
      <c r="P47" s="128">
        <v>500000</v>
      </c>
      <c r="Q47" s="128"/>
      <c r="R47" s="128">
        <v>200000</v>
      </c>
      <c r="S47" s="149"/>
      <c r="T47" s="149"/>
      <c r="U47" s="149"/>
      <c r="V47" s="149"/>
      <c r="W47" s="184"/>
      <c r="X47" s="146">
        <f t="shared" si="4"/>
        <v>1200000</v>
      </c>
      <c r="Y47" s="146">
        <f t="shared" si="3"/>
        <v>0</v>
      </c>
      <c r="Z47" s="136"/>
      <c r="AA47" s="136"/>
    </row>
    <row r="48" spans="2:27" s="122" customFormat="1" ht="30">
      <c r="B48" s="185" t="s">
        <v>417</v>
      </c>
      <c r="C48" s="177">
        <v>3132</v>
      </c>
      <c r="D48" s="241" t="s">
        <v>429</v>
      </c>
      <c r="E48" s="241" t="s">
        <v>452</v>
      </c>
      <c r="F48" s="241" t="s">
        <v>82</v>
      </c>
      <c r="G48" s="242" t="s">
        <v>453</v>
      </c>
      <c r="H48" s="242" t="s">
        <v>479</v>
      </c>
      <c r="I48" s="222"/>
      <c r="J48" s="245">
        <v>1533400.72</v>
      </c>
      <c r="K48" s="128"/>
      <c r="L48" s="128"/>
      <c r="M48" s="128"/>
      <c r="N48" s="216"/>
      <c r="O48" s="216">
        <v>500000</v>
      </c>
      <c r="P48" s="128">
        <v>400000</v>
      </c>
      <c r="Q48" s="128"/>
      <c r="R48" s="149">
        <v>633400.72</v>
      </c>
      <c r="S48" s="149"/>
      <c r="T48" s="149"/>
      <c r="U48" s="149"/>
      <c r="V48" s="149"/>
      <c r="W48" s="184"/>
      <c r="X48" s="146">
        <f t="shared" si="4"/>
        <v>1533400.72</v>
      </c>
      <c r="Y48" s="146">
        <f t="shared" si="3"/>
        <v>0</v>
      </c>
      <c r="Z48" s="136"/>
      <c r="AA48" s="136"/>
    </row>
    <row r="49" spans="2:27" s="122" customFormat="1" ht="45">
      <c r="B49" s="185" t="s">
        <v>418</v>
      </c>
      <c r="C49" s="177">
        <v>3132</v>
      </c>
      <c r="D49" s="241" t="s">
        <v>429</v>
      </c>
      <c r="E49" s="241" t="s">
        <v>452</v>
      </c>
      <c r="F49" s="241" t="s">
        <v>82</v>
      </c>
      <c r="G49" s="242" t="s">
        <v>453</v>
      </c>
      <c r="H49" s="242" t="s">
        <v>480</v>
      </c>
      <c r="I49" s="222"/>
      <c r="J49" s="245">
        <v>1286677.51</v>
      </c>
      <c r="K49" s="128"/>
      <c r="L49" s="128"/>
      <c r="M49" s="128"/>
      <c r="N49" s="216"/>
      <c r="O49" s="216">
        <v>200000</v>
      </c>
      <c r="P49" s="128">
        <v>800000</v>
      </c>
      <c r="Q49" s="128"/>
      <c r="R49" s="149">
        <v>286677.51</v>
      </c>
      <c r="S49" s="149"/>
      <c r="T49" s="149"/>
      <c r="U49" s="149"/>
      <c r="V49" s="149"/>
      <c r="W49" s="184"/>
      <c r="X49" s="146">
        <f t="shared" si="4"/>
        <v>1286677.51</v>
      </c>
      <c r="Y49" s="146">
        <f t="shared" si="3"/>
        <v>0</v>
      </c>
      <c r="Z49" s="136"/>
      <c r="AA49" s="136"/>
    </row>
    <row r="50" spans="2:27" s="122" customFormat="1" ht="45">
      <c r="B50" s="137" t="s">
        <v>419</v>
      </c>
      <c r="C50" s="177">
        <v>3132</v>
      </c>
      <c r="D50" s="241" t="s">
        <v>429</v>
      </c>
      <c r="E50" s="241" t="s">
        <v>452</v>
      </c>
      <c r="F50" s="241" t="s">
        <v>82</v>
      </c>
      <c r="G50" s="242" t="s">
        <v>453</v>
      </c>
      <c r="H50" s="242" t="s">
        <v>481</v>
      </c>
      <c r="I50" s="222"/>
      <c r="J50" s="245">
        <v>395497.78</v>
      </c>
      <c r="K50" s="128"/>
      <c r="L50" s="128"/>
      <c r="M50" s="128"/>
      <c r="N50" s="232"/>
      <c r="O50" s="216"/>
      <c r="P50" s="128">
        <v>300000</v>
      </c>
      <c r="Q50" s="128">
        <v>95497.78</v>
      </c>
      <c r="R50" s="149"/>
      <c r="S50" s="149"/>
      <c r="T50" s="149"/>
      <c r="U50" s="149"/>
      <c r="V50" s="149"/>
      <c r="W50" s="184"/>
      <c r="X50" s="146">
        <f t="shared" si="4"/>
        <v>395497.78</v>
      </c>
      <c r="Y50" s="146">
        <f t="shared" si="3"/>
        <v>0</v>
      </c>
      <c r="Z50" s="136"/>
      <c r="AA50" s="136"/>
    </row>
    <row r="51" spans="2:27" s="122" customFormat="1" ht="30">
      <c r="B51" s="185" t="s">
        <v>417</v>
      </c>
      <c r="C51" s="177">
        <v>3132</v>
      </c>
      <c r="D51" s="241" t="s">
        <v>429</v>
      </c>
      <c r="E51" s="241" t="s">
        <v>452</v>
      </c>
      <c r="F51" s="241" t="s">
        <v>82</v>
      </c>
      <c r="G51" s="242" t="s">
        <v>453</v>
      </c>
      <c r="H51" s="242" t="s">
        <v>482</v>
      </c>
      <c r="I51" s="222"/>
      <c r="J51" s="245">
        <v>2000000</v>
      </c>
      <c r="K51" s="128"/>
      <c r="L51" s="128"/>
      <c r="M51" s="128"/>
      <c r="N51" s="216"/>
      <c r="O51" s="216">
        <v>800000</v>
      </c>
      <c r="P51" s="128">
        <v>1000000</v>
      </c>
      <c r="Q51" s="128">
        <v>200000</v>
      </c>
      <c r="R51" s="128"/>
      <c r="S51" s="149"/>
      <c r="T51" s="149"/>
      <c r="U51" s="128"/>
      <c r="V51" s="149"/>
      <c r="W51" s="184"/>
      <c r="X51" s="146">
        <f t="shared" si="4"/>
        <v>2000000</v>
      </c>
      <c r="Y51" s="146">
        <f t="shared" si="3"/>
        <v>0</v>
      </c>
      <c r="Z51" s="136"/>
      <c r="AA51" s="136"/>
    </row>
    <row r="52" spans="2:27" s="122" customFormat="1" ht="30">
      <c r="B52" s="137" t="s">
        <v>419</v>
      </c>
      <c r="C52" s="177">
        <v>3132</v>
      </c>
      <c r="D52" s="241" t="s">
        <v>429</v>
      </c>
      <c r="E52" s="241" t="s">
        <v>452</v>
      </c>
      <c r="F52" s="241" t="s">
        <v>82</v>
      </c>
      <c r="G52" s="242" t="s">
        <v>453</v>
      </c>
      <c r="H52" s="242" t="s">
        <v>483</v>
      </c>
      <c r="I52" s="222"/>
      <c r="J52" s="245">
        <v>1032304</v>
      </c>
      <c r="K52" s="128"/>
      <c r="L52" s="128"/>
      <c r="M52" s="128"/>
      <c r="N52" s="216"/>
      <c r="O52" s="216">
        <v>1000000</v>
      </c>
      <c r="P52" s="128"/>
      <c r="Q52" s="128">
        <v>32304</v>
      </c>
      <c r="R52" s="149"/>
      <c r="S52" s="149"/>
      <c r="T52" s="149"/>
      <c r="U52" s="149"/>
      <c r="V52" s="149"/>
      <c r="W52" s="184"/>
      <c r="X52" s="146">
        <f t="shared" si="4"/>
        <v>1032304</v>
      </c>
      <c r="Y52" s="146">
        <f t="shared" si="3"/>
        <v>0</v>
      </c>
      <c r="Z52" s="136"/>
      <c r="AA52" s="136"/>
    </row>
    <row r="53" spans="2:27" s="122" customFormat="1" ht="30">
      <c r="B53" s="185" t="s">
        <v>417</v>
      </c>
      <c r="C53" s="177">
        <v>3132</v>
      </c>
      <c r="D53" s="241" t="s">
        <v>429</v>
      </c>
      <c r="E53" s="241" t="s">
        <v>452</v>
      </c>
      <c r="F53" s="241" t="s">
        <v>82</v>
      </c>
      <c r="G53" s="242" t="s">
        <v>453</v>
      </c>
      <c r="H53" s="242" t="s">
        <v>484</v>
      </c>
      <c r="I53" s="222"/>
      <c r="J53" s="245">
        <v>500000</v>
      </c>
      <c r="K53" s="128"/>
      <c r="L53" s="128"/>
      <c r="M53" s="128"/>
      <c r="N53" s="216"/>
      <c r="O53" s="216"/>
      <c r="P53" s="128">
        <v>500000</v>
      </c>
      <c r="Q53" s="128"/>
      <c r="R53" s="149"/>
      <c r="S53" s="128"/>
      <c r="T53" s="128"/>
      <c r="U53" s="149"/>
      <c r="V53" s="149"/>
      <c r="W53" s="184"/>
      <c r="X53" s="146">
        <f t="shared" si="4"/>
        <v>500000</v>
      </c>
      <c r="Y53" s="146">
        <f t="shared" si="3"/>
        <v>0</v>
      </c>
      <c r="Z53" s="136"/>
      <c r="AA53" s="136"/>
    </row>
    <row r="54" spans="2:27" s="122" customFormat="1" ht="30">
      <c r="B54" s="185" t="s">
        <v>417</v>
      </c>
      <c r="C54" s="177">
        <v>3132</v>
      </c>
      <c r="D54" s="241" t="s">
        <v>429</v>
      </c>
      <c r="E54" s="241" t="s">
        <v>452</v>
      </c>
      <c r="F54" s="241" t="s">
        <v>82</v>
      </c>
      <c r="G54" s="242" t="s">
        <v>453</v>
      </c>
      <c r="H54" s="242" t="s">
        <v>485</v>
      </c>
      <c r="I54" s="222"/>
      <c r="J54" s="245">
        <v>500000</v>
      </c>
      <c r="K54" s="128"/>
      <c r="L54" s="128"/>
      <c r="M54" s="128"/>
      <c r="N54" s="216"/>
      <c r="O54" s="216">
        <v>500000</v>
      </c>
      <c r="P54" s="128"/>
      <c r="Q54" s="128"/>
      <c r="R54" s="128"/>
      <c r="S54" s="149"/>
      <c r="T54" s="149"/>
      <c r="U54" s="149"/>
      <c r="V54" s="149"/>
      <c r="W54" s="184"/>
      <c r="X54" s="146">
        <f t="shared" si="4"/>
        <v>500000</v>
      </c>
      <c r="Y54" s="146">
        <f t="shared" si="3"/>
        <v>0</v>
      </c>
      <c r="Z54" s="136"/>
      <c r="AA54" s="136"/>
    </row>
    <row r="55" spans="2:27" s="122" customFormat="1" ht="30">
      <c r="B55" s="185" t="s">
        <v>417</v>
      </c>
      <c r="C55" s="177">
        <v>3132</v>
      </c>
      <c r="D55" s="241" t="s">
        <v>429</v>
      </c>
      <c r="E55" s="241" t="s">
        <v>452</v>
      </c>
      <c r="F55" s="241" t="s">
        <v>82</v>
      </c>
      <c r="G55" s="242" t="s">
        <v>453</v>
      </c>
      <c r="H55" s="242" t="s">
        <v>486</v>
      </c>
      <c r="I55" s="222"/>
      <c r="J55" s="245">
        <v>2000000</v>
      </c>
      <c r="K55" s="128"/>
      <c r="L55" s="128"/>
      <c r="M55" s="128"/>
      <c r="N55" s="216"/>
      <c r="O55" s="216">
        <v>800000</v>
      </c>
      <c r="P55" s="128"/>
      <c r="Q55" s="128">
        <v>1000000</v>
      </c>
      <c r="R55" s="149"/>
      <c r="S55" s="149"/>
      <c r="T55" s="149">
        <v>200000</v>
      </c>
      <c r="U55" s="149"/>
      <c r="V55" s="149"/>
      <c r="W55" s="184"/>
      <c r="X55" s="146">
        <f t="shared" si="4"/>
        <v>2000000</v>
      </c>
      <c r="Y55" s="146">
        <f t="shared" si="3"/>
        <v>0</v>
      </c>
      <c r="Z55" s="136"/>
      <c r="AA55" s="136"/>
    </row>
    <row r="56" spans="2:27" s="122" customFormat="1" ht="30">
      <c r="B56" s="137" t="s">
        <v>419</v>
      </c>
      <c r="C56" s="177">
        <v>3132</v>
      </c>
      <c r="D56" s="241" t="s">
        <v>429</v>
      </c>
      <c r="E56" s="241" t="s">
        <v>452</v>
      </c>
      <c r="F56" s="241" t="s">
        <v>82</v>
      </c>
      <c r="G56" s="242" t="s">
        <v>453</v>
      </c>
      <c r="H56" s="242" t="s">
        <v>487</v>
      </c>
      <c r="I56" s="222"/>
      <c r="J56" s="245">
        <v>500000</v>
      </c>
      <c r="K56" s="128"/>
      <c r="L56" s="128"/>
      <c r="M56" s="128"/>
      <c r="N56" s="216"/>
      <c r="O56" s="216">
        <v>500000</v>
      </c>
      <c r="P56" s="128"/>
      <c r="Q56" s="128"/>
      <c r="R56" s="149"/>
      <c r="S56" s="149"/>
      <c r="T56" s="149"/>
      <c r="U56" s="149"/>
      <c r="V56" s="149"/>
      <c r="W56" s="184"/>
      <c r="X56" s="146">
        <f t="shared" si="4"/>
        <v>500000</v>
      </c>
      <c r="Y56" s="146">
        <f t="shared" si="3"/>
        <v>0</v>
      </c>
      <c r="Z56" s="136"/>
      <c r="AA56" s="136"/>
    </row>
    <row r="57" spans="2:27" s="122" customFormat="1" ht="30">
      <c r="B57" s="137" t="s">
        <v>419</v>
      </c>
      <c r="C57" s="177">
        <v>3132</v>
      </c>
      <c r="D57" s="241" t="s">
        <v>429</v>
      </c>
      <c r="E57" s="241" t="s">
        <v>452</v>
      </c>
      <c r="F57" s="241" t="s">
        <v>82</v>
      </c>
      <c r="G57" s="242" t="s">
        <v>453</v>
      </c>
      <c r="H57" s="242" t="s">
        <v>128</v>
      </c>
      <c r="I57" s="222"/>
      <c r="J57" s="245">
        <v>1027227.439999999</v>
      </c>
      <c r="K57" s="128"/>
      <c r="L57" s="128"/>
      <c r="M57" s="128"/>
      <c r="N57" s="216"/>
      <c r="O57" s="245">
        <v>1027227.439999999</v>
      </c>
      <c r="P57" s="149"/>
      <c r="Q57" s="128"/>
      <c r="R57" s="149"/>
      <c r="S57" s="149"/>
      <c r="T57" s="216"/>
      <c r="U57" s="216"/>
      <c r="V57" s="216"/>
      <c r="W57" s="216"/>
      <c r="X57" s="146">
        <f t="shared" si="4"/>
        <v>1027227.439999999</v>
      </c>
      <c r="Y57" s="146">
        <f t="shared" si="3"/>
        <v>0</v>
      </c>
      <c r="Z57" s="136"/>
      <c r="AA57" s="136"/>
    </row>
    <row r="58" spans="2:27" s="122" customFormat="1" ht="30">
      <c r="B58" s="137" t="s">
        <v>419</v>
      </c>
      <c r="C58" s="177">
        <v>3132</v>
      </c>
      <c r="D58" s="241" t="s">
        <v>429</v>
      </c>
      <c r="E58" s="241" t="s">
        <v>452</v>
      </c>
      <c r="F58" s="241" t="s">
        <v>82</v>
      </c>
      <c r="G58" s="242" t="s">
        <v>453</v>
      </c>
      <c r="H58" s="242" t="s">
        <v>358</v>
      </c>
      <c r="I58" s="222"/>
      <c r="J58" s="245">
        <v>2849955.24</v>
      </c>
      <c r="K58" s="128"/>
      <c r="L58" s="128"/>
      <c r="M58" s="128"/>
      <c r="N58" s="216"/>
      <c r="O58" s="216">
        <v>500000</v>
      </c>
      <c r="P58" s="216">
        <v>500000</v>
      </c>
      <c r="Q58" s="216"/>
      <c r="R58" s="216">
        <v>550000</v>
      </c>
      <c r="S58" s="149">
        <v>500000</v>
      </c>
      <c r="T58" s="149">
        <v>66109.919999999925</v>
      </c>
      <c r="U58" s="149">
        <v>300000</v>
      </c>
      <c r="V58" s="149"/>
      <c r="W58" s="149">
        <f>10000000-9566154.68</f>
        <v>433845.3200000003</v>
      </c>
      <c r="X58" s="146">
        <f t="shared" si="4"/>
        <v>2849955.24</v>
      </c>
      <c r="Y58" s="146">
        <f t="shared" si="3"/>
        <v>0</v>
      </c>
      <c r="Z58" s="136"/>
      <c r="AA58" s="136"/>
    </row>
    <row r="59" spans="2:27" s="122" customFormat="1" ht="30">
      <c r="B59" s="183" t="s">
        <v>420</v>
      </c>
      <c r="C59" s="177">
        <v>3132</v>
      </c>
      <c r="D59" s="241" t="s">
        <v>429</v>
      </c>
      <c r="E59" s="241" t="s">
        <v>452</v>
      </c>
      <c r="F59" s="241" t="s">
        <v>82</v>
      </c>
      <c r="G59" s="242" t="s">
        <v>453</v>
      </c>
      <c r="H59" s="242" t="s">
        <v>488</v>
      </c>
      <c r="I59" s="222"/>
      <c r="J59" s="245">
        <f>50000+1000000</f>
        <v>1050000</v>
      </c>
      <c r="K59" s="128"/>
      <c r="L59" s="128"/>
      <c r="M59" s="128"/>
      <c r="N59" s="216"/>
      <c r="O59" s="216">
        <v>100000</v>
      </c>
      <c r="P59" s="128">
        <v>400000</v>
      </c>
      <c r="Q59" s="128"/>
      <c r="R59" s="149"/>
      <c r="S59" s="149"/>
      <c r="T59" s="216"/>
      <c r="U59" s="216"/>
      <c r="V59" s="216"/>
      <c r="W59" s="184">
        <v>550000</v>
      </c>
      <c r="X59" s="146">
        <f t="shared" si="4"/>
        <v>1050000</v>
      </c>
      <c r="Y59" s="146">
        <f t="shared" si="3"/>
        <v>0</v>
      </c>
      <c r="Z59" s="136"/>
      <c r="AA59" s="136"/>
    </row>
    <row r="60" spans="2:27" s="122" customFormat="1" ht="30">
      <c r="B60" s="185" t="s">
        <v>417</v>
      </c>
      <c r="C60" s="177">
        <v>3132</v>
      </c>
      <c r="D60" s="241" t="s">
        <v>429</v>
      </c>
      <c r="E60" s="241" t="s">
        <v>452</v>
      </c>
      <c r="F60" s="241" t="s">
        <v>82</v>
      </c>
      <c r="G60" s="242" t="s">
        <v>453</v>
      </c>
      <c r="H60" s="242" t="s">
        <v>489</v>
      </c>
      <c r="I60" s="222"/>
      <c r="J60" s="245">
        <f>150000+500000</f>
        <v>650000</v>
      </c>
      <c r="K60" s="128"/>
      <c r="L60" s="128"/>
      <c r="M60" s="128"/>
      <c r="N60" s="216"/>
      <c r="O60" s="216">
        <v>100000</v>
      </c>
      <c r="P60" s="128"/>
      <c r="Q60" s="128">
        <v>500000</v>
      </c>
      <c r="R60" s="149">
        <v>50000</v>
      </c>
      <c r="S60" s="149"/>
      <c r="T60" s="149"/>
      <c r="U60" s="149"/>
      <c r="V60" s="149"/>
      <c r="W60" s="184"/>
      <c r="X60" s="146">
        <f t="shared" si="4"/>
        <v>650000</v>
      </c>
      <c r="Y60" s="146">
        <f t="shared" si="3"/>
        <v>0</v>
      </c>
      <c r="Z60" s="136"/>
      <c r="AA60" s="136"/>
    </row>
    <row r="61" spans="2:27" s="122" customFormat="1" ht="30">
      <c r="B61" s="185" t="s">
        <v>417</v>
      </c>
      <c r="C61" s="177">
        <v>3132</v>
      </c>
      <c r="D61" s="241" t="s">
        <v>429</v>
      </c>
      <c r="E61" s="241" t="s">
        <v>452</v>
      </c>
      <c r="F61" s="241" t="s">
        <v>82</v>
      </c>
      <c r="G61" s="242" t="s">
        <v>453</v>
      </c>
      <c r="H61" s="242" t="s">
        <v>490</v>
      </c>
      <c r="I61" s="222"/>
      <c r="J61" s="245">
        <v>500000</v>
      </c>
      <c r="K61" s="128"/>
      <c r="L61" s="128"/>
      <c r="M61" s="128"/>
      <c r="N61" s="216"/>
      <c r="O61" s="216">
        <v>300000</v>
      </c>
      <c r="P61" s="128">
        <v>200000</v>
      </c>
      <c r="Q61" s="128"/>
      <c r="R61" s="149"/>
      <c r="S61" s="149"/>
      <c r="T61" s="149"/>
      <c r="U61" s="149"/>
      <c r="V61" s="149"/>
      <c r="W61" s="184"/>
      <c r="X61" s="146">
        <f t="shared" si="4"/>
        <v>500000</v>
      </c>
      <c r="Y61" s="146">
        <f t="shared" si="3"/>
        <v>0</v>
      </c>
      <c r="Z61" s="136"/>
      <c r="AA61" s="136"/>
    </row>
    <row r="62" spans="2:27" s="122" customFormat="1" ht="30">
      <c r="B62" s="185" t="s">
        <v>417</v>
      </c>
      <c r="C62" s="177">
        <v>3132</v>
      </c>
      <c r="D62" s="241" t="s">
        <v>429</v>
      </c>
      <c r="E62" s="241" t="s">
        <v>452</v>
      </c>
      <c r="F62" s="241" t="s">
        <v>82</v>
      </c>
      <c r="G62" s="242" t="s">
        <v>453</v>
      </c>
      <c r="H62" s="242" t="s">
        <v>491</v>
      </c>
      <c r="I62" s="222"/>
      <c r="J62" s="245">
        <v>500000</v>
      </c>
      <c r="K62" s="128"/>
      <c r="L62" s="128"/>
      <c r="M62" s="128"/>
      <c r="N62" s="216"/>
      <c r="O62" s="216">
        <v>200000</v>
      </c>
      <c r="P62" s="128"/>
      <c r="Q62" s="128">
        <v>200000</v>
      </c>
      <c r="R62" s="149">
        <v>100000</v>
      </c>
      <c r="S62" s="149"/>
      <c r="T62" s="149"/>
      <c r="U62" s="149"/>
      <c r="V62" s="149"/>
      <c r="W62" s="184"/>
      <c r="X62" s="146">
        <f t="shared" si="4"/>
        <v>500000</v>
      </c>
      <c r="Y62" s="146">
        <f t="shared" si="3"/>
        <v>0</v>
      </c>
      <c r="Z62" s="136"/>
      <c r="AA62" s="136"/>
    </row>
    <row r="63" spans="2:27" s="122" customFormat="1" ht="30">
      <c r="B63" s="185" t="s">
        <v>417</v>
      </c>
      <c r="C63" s="177">
        <v>3132</v>
      </c>
      <c r="D63" s="241" t="s">
        <v>429</v>
      </c>
      <c r="E63" s="241" t="s">
        <v>452</v>
      </c>
      <c r="F63" s="241" t="s">
        <v>82</v>
      </c>
      <c r="G63" s="242" t="s">
        <v>453</v>
      </c>
      <c r="H63" s="242" t="s">
        <v>492</v>
      </c>
      <c r="I63" s="222"/>
      <c r="J63" s="245">
        <v>481550.19000000024</v>
      </c>
      <c r="K63" s="128"/>
      <c r="L63" s="128"/>
      <c r="M63" s="128"/>
      <c r="N63" s="216"/>
      <c r="O63" s="216">
        <v>100000</v>
      </c>
      <c r="P63" s="128">
        <v>177849.55</v>
      </c>
      <c r="Q63" s="128">
        <v>22150.45</v>
      </c>
      <c r="R63" s="149">
        <v>181550.19</v>
      </c>
      <c r="S63" s="149"/>
      <c r="T63" s="149"/>
      <c r="U63" s="149"/>
      <c r="V63" s="149"/>
      <c r="W63" s="184"/>
      <c r="X63" s="146">
        <f t="shared" si="4"/>
        <v>481550.19</v>
      </c>
      <c r="Y63" s="146">
        <f t="shared" si="3"/>
        <v>0</v>
      </c>
      <c r="Z63" s="136"/>
      <c r="AA63" s="136"/>
    </row>
    <row r="64" spans="2:27" s="122" customFormat="1" ht="30">
      <c r="B64" s="137" t="s">
        <v>419</v>
      </c>
      <c r="C64" s="177">
        <v>3132</v>
      </c>
      <c r="D64" s="241" t="s">
        <v>429</v>
      </c>
      <c r="E64" s="241" t="s">
        <v>452</v>
      </c>
      <c r="F64" s="241" t="s">
        <v>82</v>
      </c>
      <c r="G64" s="242" t="s">
        <v>453</v>
      </c>
      <c r="H64" s="242" t="s">
        <v>493</v>
      </c>
      <c r="I64" s="222"/>
      <c r="J64" s="245">
        <v>1970874.8599999999</v>
      </c>
      <c r="K64" s="128"/>
      <c r="L64" s="128"/>
      <c r="M64" s="128"/>
      <c r="N64" s="216"/>
      <c r="O64" s="216">
        <v>800000</v>
      </c>
      <c r="P64" s="128">
        <v>500000</v>
      </c>
      <c r="Q64" s="128">
        <v>500000</v>
      </c>
      <c r="R64" s="149"/>
      <c r="S64" s="149">
        <v>170874.86</v>
      </c>
      <c r="T64" s="149"/>
      <c r="U64" s="149"/>
      <c r="V64" s="149"/>
      <c r="W64" s="184"/>
      <c r="X64" s="146">
        <f t="shared" si="4"/>
        <v>1970874.8599999999</v>
      </c>
      <c r="Y64" s="146">
        <f t="shared" si="3"/>
        <v>0</v>
      </c>
      <c r="Z64" s="136"/>
      <c r="AA64" s="136"/>
    </row>
    <row r="65" spans="2:27" s="122" customFormat="1" ht="30">
      <c r="B65" s="185" t="s">
        <v>418</v>
      </c>
      <c r="C65" s="177">
        <v>3132</v>
      </c>
      <c r="D65" s="241" t="s">
        <v>429</v>
      </c>
      <c r="E65" s="241" t="s">
        <v>452</v>
      </c>
      <c r="F65" s="241" t="s">
        <v>82</v>
      </c>
      <c r="G65" s="242" t="s">
        <v>453</v>
      </c>
      <c r="H65" s="242" t="s">
        <v>494</v>
      </c>
      <c r="I65" s="222"/>
      <c r="J65" s="245">
        <v>1225533.43</v>
      </c>
      <c r="K65" s="128"/>
      <c r="L65" s="128"/>
      <c r="M65" s="128"/>
      <c r="N65" s="216"/>
      <c r="O65" s="216">
        <v>700000</v>
      </c>
      <c r="P65" s="128">
        <v>500000</v>
      </c>
      <c r="Q65" s="128">
        <v>25533.43</v>
      </c>
      <c r="R65" s="149"/>
      <c r="S65" s="149"/>
      <c r="T65" s="149"/>
      <c r="U65" s="149"/>
      <c r="V65" s="149"/>
      <c r="W65" s="184"/>
      <c r="X65" s="146">
        <f t="shared" si="4"/>
        <v>1225533.43</v>
      </c>
      <c r="Y65" s="146">
        <f t="shared" si="3"/>
        <v>0</v>
      </c>
      <c r="Z65" s="136"/>
      <c r="AA65" s="136"/>
    </row>
    <row r="66" spans="2:27" s="122" customFormat="1" ht="30">
      <c r="B66" s="185" t="s">
        <v>418</v>
      </c>
      <c r="C66" s="177">
        <v>3132</v>
      </c>
      <c r="D66" s="241" t="s">
        <v>429</v>
      </c>
      <c r="E66" s="241" t="s">
        <v>452</v>
      </c>
      <c r="F66" s="241" t="s">
        <v>82</v>
      </c>
      <c r="G66" s="242" t="s">
        <v>453</v>
      </c>
      <c r="H66" s="242" t="s">
        <v>495</v>
      </c>
      <c r="I66" s="222"/>
      <c r="J66" s="245">
        <v>500000</v>
      </c>
      <c r="K66" s="128"/>
      <c r="L66" s="128"/>
      <c r="M66" s="128"/>
      <c r="N66" s="216"/>
      <c r="O66" s="216"/>
      <c r="P66" s="216">
        <v>500000</v>
      </c>
      <c r="Q66" s="216"/>
      <c r="R66" s="149"/>
      <c r="S66" s="216"/>
      <c r="T66" s="149"/>
      <c r="U66" s="149"/>
      <c r="V66" s="216"/>
      <c r="W66" s="184"/>
      <c r="X66" s="146">
        <f t="shared" si="4"/>
        <v>500000</v>
      </c>
      <c r="Y66" s="146">
        <f t="shared" si="3"/>
        <v>0</v>
      </c>
      <c r="Z66" s="136"/>
      <c r="AA66" s="136"/>
    </row>
    <row r="67" spans="2:27" s="122" customFormat="1" ht="30">
      <c r="B67" s="185" t="s">
        <v>418</v>
      </c>
      <c r="C67" s="177">
        <v>3132</v>
      </c>
      <c r="D67" s="241" t="s">
        <v>429</v>
      </c>
      <c r="E67" s="241" t="s">
        <v>452</v>
      </c>
      <c r="F67" s="241" t="s">
        <v>82</v>
      </c>
      <c r="G67" s="242" t="s">
        <v>453</v>
      </c>
      <c r="H67" s="242" t="s">
        <v>496</v>
      </c>
      <c r="I67" s="222"/>
      <c r="J67" s="245">
        <v>600000</v>
      </c>
      <c r="K67" s="128"/>
      <c r="L67" s="128"/>
      <c r="M67" s="128"/>
      <c r="N67" s="216"/>
      <c r="O67" s="216">
        <v>600000</v>
      </c>
      <c r="P67" s="216"/>
      <c r="Q67" s="216"/>
      <c r="R67" s="149"/>
      <c r="S67" s="216"/>
      <c r="T67" s="149"/>
      <c r="U67" s="216"/>
      <c r="V67" s="149"/>
      <c r="W67" s="216"/>
      <c r="X67" s="146">
        <f t="shared" si="4"/>
        <v>600000</v>
      </c>
      <c r="Y67" s="146">
        <f t="shared" si="3"/>
        <v>0</v>
      </c>
      <c r="Z67" s="136"/>
      <c r="AA67" s="136"/>
    </row>
    <row r="68" spans="2:27" s="122" customFormat="1" ht="30">
      <c r="B68" s="185" t="s">
        <v>418</v>
      </c>
      <c r="C68" s="177">
        <v>3132</v>
      </c>
      <c r="D68" s="241" t="s">
        <v>429</v>
      </c>
      <c r="E68" s="241" t="s">
        <v>452</v>
      </c>
      <c r="F68" s="241" t="s">
        <v>82</v>
      </c>
      <c r="G68" s="242" t="s">
        <v>453</v>
      </c>
      <c r="H68" s="242" t="s">
        <v>497</v>
      </c>
      <c r="I68" s="222"/>
      <c r="J68" s="245">
        <v>100000</v>
      </c>
      <c r="K68" s="128"/>
      <c r="L68" s="128"/>
      <c r="M68" s="128"/>
      <c r="N68" s="216"/>
      <c r="O68" s="216"/>
      <c r="P68" s="128"/>
      <c r="Q68" s="149">
        <v>100000</v>
      </c>
      <c r="R68" s="128"/>
      <c r="S68" s="149"/>
      <c r="T68" s="128"/>
      <c r="U68" s="149"/>
      <c r="V68" s="128"/>
      <c r="W68" s="149"/>
      <c r="X68" s="146">
        <f t="shared" si="4"/>
        <v>100000</v>
      </c>
      <c r="Y68" s="146">
        <f t="shared" si="3"/>
        <v>0</v>
      </c>
      <c r="Z68" s="136"/>
      <c r="AA68" s="136"/>
    </row>
    <row r="69" spans="2:27" s="122" customFormat="1" ht="30">
      <c r="B69" s="185" t="s">
        <v>418</v>
      </c>
      <c r="C69" s="177">
        <v>3132</v>
      </c>
      <c r="D69" s="241" t="s">
        <v>429</v>
      </c>
      <c r="E69" s="241" t="s">
        <v>452</v>
      </c>
      <c r="F69" s="241" t="s">
        <v>82</v>
      </c>
      <c r="G69" s="242" t="s">
        <v>453</v>
      </c>
      <c r="H69" s="242" t="s">
        <v>498</v>
      </c>
      <c r="I69" s="222"/>
      <c r="J69" s="245">
        <v>500000</v>
      </c>
      <c r="K69" s="128"/>
      <c r="L69" s="128"/>
      <c r="M69" s="128"/>
      <c r="N69" s="216"/>
      <c r="O69" s="216"/>
      <c r="P69" s="128">
        <v>500000</v>
      </c>
      <c r="Q69" s="128"/>
      <c r="R69" s="149"/>
      <c r="S69" s="149"/>
      <c r="T69" s="149"/>
      <c r="U69" s="149"/>
      <c r="V69" s="149"/>
      <c r="W69" s="184"/>
      <c r="X69" s="146">
        <f t="shared" si="4"/>
        <v>500000</v>
      </c>
      <c r="Y69" s="146">
        <f t="shared" si="3"/>
        <v>0</v>
      </c>
      <c r="Z69" s="136"/>
      <c r="AA69" s="136"/>
    </row>
    <row r="70" spans="2:27" s="122" customFormat="1" ht="45">
      <c r="B70" s="185" t="s">
        <v>418</v>
      </c>
      <c r="C70" s="177">
        <v>3132</v>
      </c>
      <c r="D70" s="241" t="s">
        <v>429</v>
      </c>
      <c r="E70" s="241" t="s">
        <v>452</v>
      </c>
      <c r="F70" s="241" t="s">
        <v>82</v>
      </c>
      <c r="G70" s="242" t="s">
        <v>453</v>
      </c>
      <c r="H70" s="242" t="s">
        <v>499</v>
      </c>
      <c r="I70" s="222"/>
      <c r="J70" s="245">
        <f>100000+2500000</f>
        <v>2600000</v>
      </c>
      <c r="K70" s="128"/>
      <c r="L70" s="128"/>
      <c r="M70" s="128"/>
      <c r="N70" s="216"/>
      <c r="O70" s="216">
        <v>100000</v>
      </c>
      <c r="P70" s="216"/>
      <c r="Q70" s="149">
        <v>200000</v>
      </c>
      <c r="R70" s="216"/>
      <c r="S70" s="216">
        <v>1000000</v>
      </c>
      <c r="T70" s="149"/>
      <c r="U70" s="149">
        <v>300000</v>
      </c>
      <c r="V70" s="149"/>
      <c r="W70" s="216">
        <v>1000000</v>
      </c>
      <c r="X70" s="146">
        <f t="shared" si="4"/>
        <v>2600000</v>
      </c>
      <c r="Y70" s="146">
        <f t="shared" si="3"/>
        <v>0</v>
      </c>
      <c r="Z70" s="136"/>
      <c r="AA70" s="136"/>
    </row>
    <row r="71" spans="2:27" s="122" customFormat="1" ht="30">
      <c r="B71" s="185" t="s">
        <v>418</v>
      </c>
      <c r="C71" s="177">
        <v>3132</v>
      </c>
      <c r="D71" s="241" t="s">
        <v>429</v>
      </c>
      <c r="E71" s="241" t="s">
        <v>452</v>
      </c>
      <c r="F71" s="241" t="s">
        <v>82</v>
      </c>
      <c r="G71" s="242" t="s">
        <v>453</v>
      </c>
      <c r="H71" s="242" t="s">
        <v>500</v>
      </c>
      <c r="I71" s="222"/>
      <c r="J71" s="245">
        <v>374641.48</v>
      </c>
      <c r="K71" s="128"/>
      <c r="L71" s="128"/>
      <c r="M71" s="128"/>
      <c r="N71" s="216"/>
      <c r="O71" s="216"/>
      <c r="P71" s="245">
        <v>374641.48</v>
      </c>
      <c r="Q71" s="216"/>
      <c r="R71" s="216"/>
      <c r="S71" s="216"/>
      <c r="T71" s="216"/>
      <c r="U71" s="216"/>
      <c r="V71" s="216"/>
      <c r="W71" s="184"/>
      <c r="X71" s="146">
        <f t="shared" si="4"/>
        <v>374641.48</v>
      </c>
      <c r="Y71" s="146">
        <f t="shared" si="3"/>
        <v>0</v>
      </c>
      <c r="Z71" s="136"/>
      <c r="AA71" s="136"/>
    </row>
    <row r="72" spans="2:27" s="122" customFormat="1" ht="45">
      <c r="B72" s="185" t="s">
        <v>418</v>
      </c>
      <c r="C72" s="177">
        <v>3132</v>
      </c>
      <c r="D72" s="241" t="s">
        <v>429</v>
      </c>
      <c r="E72" s="241" t="s">
        <v>452</v>
      </c>
      <c r="F72" s="241" t="s">
        <v>82</v>
      </c>
      <c r="G72" s="242" t="s">
        <v>453</v>
      </c>
      <c r="H72" s="242" t="s">
        <v>501</v>
      </c>
      <c r="I72" s="222"/>
      <c r="J72" s="245">
        <f>300000+1450000</f>
        <v>1750000</v>
      </c>
      <c r="K72" s="128"/>
      <c r="L72" s="128"/>
      <c r="M72" s="128"/>
      <c r="N72" s="216"/>
      <c r="O72" s="216">
        <v>400000</v>
      </c>
      <c r="P72" s="216"/>
      <c r="Q72" s="216">
        <v>800000</v>
      </c>
      <c r="R72" s="216"/>
      <c r="S72" s="216">
        <v>100000</v>
      </c>
      <c r="T72" s="216"/>
      <c r="U72" s="216">
        <v>50000</v>
      </c>
      <c r="V72" s="216"/>
      <c r="W72" s="216">
        <v>400000</v>
      </c>
      <c r="X72" s="146">
        <f t="shared" si="4"/>
        <v>1750000</v>
      </c>
      <c r="Y72" s="146">
        <f t="shared" si="3"/>
        <v>0</v>
      </c>
      <c r="Z72" s="136"/>
      <c r="AA72" s="136"/>
    </row>
    <row r="73" spans="2:27" s="122" customFormat="1" ht="30">
      <c r="B73" s="185" t="s">
        <v>418</v>
      </c>
      <c r="C73" s="177">
        <v>3132</v>
      </c>
      <c r="D73" s="241" t="s">
        <v>429</v>
      </c>
      <c r="E73" s="241" t="s">
        <v>452</v>
      </c>
      <c r="F73" s="241" t="s">
        <v>82</v>
      </c>
      <c r="G73" s="242" t="s">
        <v>453</v>
      </c>
      <c r="H73" s="242" t="s">
        <v>502</v>
      </c>
      <c r="I73" s="222"/>
      <c r="J73" s="245">
        <v>95127</v>
      </c>
      <c r="K73" s="128"/>
      <c r="L73" s="128"/>
      <c r="M73" s="128"/>
      <c r="N73" s="216"/>
      <c r="O73" s="216"/>
      <c r="P73" s="216">
        <v>95127</v>
      </c>
      <c r="Q73" s="216"/>
      <c r="R73" s="216"/>
      <c r="S73" s="149"/>
      <c r="T73" s="149"/>
      <c r="U73" s="216"/>
      <c r="V73" s="149"/>
      <c r="W73" s="149"/>
      <c r="X73" s="146">
        <f t="shared" si="4"/>
        <v>95127</v>
      </c>
      <c r="Y73" s="146">
        <f t="shared" si="3"/>
        <v>0</v>
      </c>
      <c r="Z73" s="136"/>
      <c r="AA73" s="136"/>
    </row>
    <row r="74" spans="2:27" s="122" customFormat="1" ht="45">
      <c r="B74" s="137" t="s">
        <v>419</v>
      </c>
      <c r="C74" s="177">
        <v>3132</v>
      </c>
      <c r="D74" s="241" t="s">
        <v>429</v>
      </c>
      <c r="E74" s="241" t="s">
        <v>452</v>
      </c>
      <c r="F74" s="241" t="s">
        <v>82</v>
      </c>
      <c r="G74" s="242" t="s">
        <v>453</v>
      </c>
      <c r="H74" s="242" t="s">
        <v>503</v>
      </c>
      <c r="I74" s="222"/>
      <c r="J74" s="245">
        <v>1136472</v>
      </c>
      <c r="K74" s="128"/>
      <c r="L74" s="128"/>
      <c r="M74" s="128"/>
      <c r="N74" s="216"/>
      <c r="O74" s="216">
        <v>100000</v>
      </c>
      <c r="P74" s="128">
        <v>200000</v>
      </c>
      <c r="Q74" s="128"/>
      <c r="R74" s="149">
        <v>500000</v>
      </c>
      <c r="S74" s="128"/>
      <c r="T74" s="149"/>
      <c r="U74" s="149"/>
      <c r="V74" s="149"/>
      <c r="W74" s="184">
        <v>336472</v>
      </c>
      <c r="X74" s="146">
        <f t="shared" si="4"/>
        <v>1136472</v>
      </c>
      <c r="Y74" s="146">
        <f t="shared" si="3"/>
        <v>0</v>
      </c>
      <c r="Z74" s="136"/>
      <c r="AA74" s="136"/>
    </row>
    <row r="75" spans="2:27" s="122" customFormat="1" ht="30">
      <c r="B75" s="137" t="s">
        <v>419</v>
      </c>
      <c r="C75" s="177">
        <v>3132</v>
      </c>
      <c r="D75" s="241" t="s">
        <v>429</v>
      </c>
      <c r="E75" s="241" t="s">
        <v>452</v>
      </c>
      <c r="F75" s="241" t="s">
        <v>82</v>
      </c>
      <c r="G75" s="242" t="s">
        <v>453</v>
      </c>
      <c r="H75" s="242" t="s">
        <v>504</v>
      </c>
      <c r="I75" s="222"/>
      <c r="J75" s="245">
        <v>1600000</v>
      </c>
      <c r="K75" s="128"/>
      <c r="L75" s="128"/>
      <c r="M75" s="128"/>
      <c r="N75" s="216"/>
      <c r="O75" s="216">
        <v>1500000</v>
      </c>
      <c r="P75" s="128">
        <v>100000</v>
      </c>
      <c r="Q75" s="128"/>
      <c r="R75" s="149"/>
      <c r="S75" s="128"/>
      <c r="T75" s="149"/>
      <c r="U75" s="149"/>
      <c r="V75" s="149"/>
      <c r="W75" s="184"/>
      <c r="X75" s="146">
        <f t="shared" si="4"/>
        <v>1600000</v>
      </c>
      <c r="Y75" s="146">
        <f t="shared" si="3"/>
        <v>0</v>
      </c>
      <c r="Z75" s="136"/>
      <c r="AA75" s="136"/>
    </row>
    <row r="76" spans="2:27" s="122" customFormat="1" ht="30">
      <c r="B76" s="185" t="s">
        <v>418</v>
      </c>
      <c r="C76" s="177">
        <v>3132</v>
      </c>
      <c r="D76" s="241" t="s">
        <v>429</v>
      </c>
      <c r="E76" s="241" t="s">
        <v>452</v>
      </c>
      <c r="F76" s="241" t="s">
        <v>82</v>
      </c>
      <c r="G76" s="242" t="s">
        <v>453</v>
      </c>
      <c r="H76" s="242" t="s">
        <v>505</v>
      </c>
      <c r="I76" s="222"/>
      <c r="J76" s="245">
        <v>300000</v>
      </c>
      <c r="K76" s="128"/>
      <c r="L76" s="128"/>
      <c r="M76" s="128"/>
      <c r="N76" s="216"/>
      <c r="O76" s="216">
        <v>100000</v>
      </c>
      <c r="P76" s="128"/>
      <c r="Q76" s="128">
        <v>200000</v>
      </c>
      <c r="R76" s="128"/>
      <c r="S76" s="128"/>
      <c r="T76" s="149"/>
      <c r="U76" s="149"/>
      <c r="V76" s="149"/>
      <c r="W76" s="184"/>
      <c r="X76" s="146">
        <f t="shared" si="4"/>
        <v>300000</v>
      </c>
      <c r="Y76" s="146">
        <f t="shared" si="3"/>
        <v>0</v>
      </c>
      <c r="Z76" s="136"/>
      <c r="AA76" s="136"/>
    </row>
    <row r="77" spans="2:27" s="122" customFormat="1" ht="30">
      <c r="B77" s="137" t="s">
        <v>419</v>
      </c>
      <c r="C77" s="177">
        <v>3132</v>
      </c>
      <c r="D77" s="241" t="s">
        <v>429</v>
      </c>
      <c r="E77" s="241" t="s">
        <v>452</v>
      </c>
      <c r="F77" s="241" t="s">
        <v>82</v>
      </c>
      <c r="G77" s="242" t="s">
        <v>453</v>
      </c>
      <c r="H77" s="242" t="s">
        <v>506</v>
      </c>
      <c r="I77" s="222"/>
      <c r="J77" s="245">
        <v>450383.31000000011</v>
      </c>
      <c r="K77" s="128"/>
      <c r="L77" s="128"/>
      <c r="M77" s="128"/>
      <c r="N77" s="216"/>
      <c r="O77" s="216">
        <v>200000</v>
      </c>
      <c r="P77" s="128"/>
      <c r="Q77" s="128">
        <v>200000</v>
      </c>
      <c r="R77" s="149">
        <v>50383.31</v>
      </c>
      <c r="S77" s="128"/>
      <c r="T77" s="149"/>
      <c r="U77" s="149"/>
      <c r="V77" s="149"/>
      <c r="W77" s="184"/>
      <c r="X77" s="146">
        <f t="shared" si="4"/>
        <v>450383.31</v>
      </c>
      <c r="Y77" s="146">
        <f t="shared" ref="Y77:Y140" si="5">X77-J77</f>
        <v>0</v>
      </c>
      <c r="Z77" s="136"/>
      <c r="AA77" s="136"/>
    </row>
    <row r="78" spans="2:27" s="122" customFormat="1" ht="30">
      <c r="B78" s="183" t="s">
        <v>420</v>
      </c>
      <c r="C78" s="177">
        <v>3132</v>
      </c>
      <c r="D78" s="208" t="s">
        <v>507</v>
      </c>
      <c r="E78" s="241" t="s">
        <v>508</v>
      </c>
      <c r="F78" s="241" t="s">
        <v>509</v>
      </c>
      <c r="G78" s="242" t="s">
        <v>510</v>
      </c>
      <c r="H78" s="242" t="s">
        <v>511</v>
      </c>
      <c r="I78" s="222"/>
      <c r="J78" s="245">
        <v>2995000</v>
      </c>
      <c r="K78" s="128"/>
      <c r="L78" s="128"/>
      <c r="M78" s="128"/>
      <c r="N78" s="216"/>
      <c r="O78" s="216">
        <v>1000000</v>
      </c>
      <c r="P78" s="216"/>
      <c r="Q78" s="216">
        <v>1000000</v>
      </c>
      <c r="R78" s="216">
        <v>900000</v>
      </c>
      <c r="S78" s="149">
        <v>95000</v>
      </c>
      <c r="T78" s="149"/>
      <c r="U78" s="149"/>
      <c r="V78" s="149"/>
      <c r="W78" s="184"/>
      <c r="X78" s="146">
        <f t="shared" ref="X78:X141" si="6">SUM(L78:W78)</f>
        <v>2995000</v>
      </c>
      <c r="Y78" s="146">
        <f t="shared" si="5"/>
        <v>0</v>
      </c>
      <c r="Z78" s="136"/>
      <c r="AA78" s="136"/>
    </row>
    <row r="79" spans="2:27" s="122" customFormat="1" ht="45">
      <c r="B79" s="137" t="s">
        <v>419</v>
      </c>
      <c r="C79" s="177">
        <v>3132</v>
      </c>
      <c r="D79" s="208" t="s">
        <v>507</v>
      </c>
      <c r="E79" s="241" t="s">
        <v>508</v>
      </c>
      <c r="F79" s="241" t="s">
        <v>509</v>
      </c>
      <c r="G79" s="242" t="s">
        <v>510</v>
      </c>
      <c r="H79" s="242" t="s">
        <v>512</v>
      </c>
      <c r="I79" s="222"/>
      <c r="J79" s="245">
        <v>50000</v>
      </c>
      <c r="K79" s="128"/>
      <c r="L79" s="128"/>
      <c r="M79" s="128"/>
      <c r="N79" s="216"/>
      <c r="O79" s="216"/>
      <c r="P79" s="216">
        <v>50000</v>
      </c>
      <c r="Q79" s="216"/>
      <c r="R79" s="216"/>
      <c r="S79" s="149"/>
      <c r="T79" s="149"/>
      <c r="U79" s="149"/>
      <c r="V79" s="149"/>
      <c r="W79" s="184"/>
      <c r="X79" s="146">
        <f t="shared" si="6"/>
        <v>50000</v>
      </c>
      <c r="Y79" s="146">
        <f t="shared" si="5"/>
        <v>0</v>
      </c>
      <c r="Z79" s="136"/>
      <c r="AA79" s="136"/>
    </row>
    <row r="80" spans="2:27" s="122" customFormat="1" ht="30">
      <c r="B80" s="185" t="s">
        <v>418</v>
      </c>
      <c r="C80" s="177">
        <v>3143</v>
      </c>
      <c r="D80" s="241" t="s">
        <v>89</v>
      </c>
      <c r="E80" s="241" t="s">
        <v>90</v>
      </c>
      <c r="F80" s="241" t="s">
        <v>5</v>
      </c>
      <c r="G80" s="242" t="s">
        <v>91</v>
      </c>
      <c r="H80" s="242" t="s">
        <v>513</v>
      </c>
      <c r="I80" s="222"/>
      <c r="J80" s="245">
        <v>50000</v>
      </c>
      <c r="K80" s="128"/>
      <c r="L80" s="128"/>
      <c r="M80" s="128"/>
      <c r="N80" s="216"/>
      <c r="O80" s="216"/>
      <c r="P80" s="128">
        <v>50000</v>
      </c>
      <c r="Q80" s="216"/>
      <c r="R80" s="216"/>
      <c r="S80" s="216"/>
      <c r="T80" s="149"/>
      <c r="U80" s="149"/>
      <c r="V80" s="149"/>
      <c r="W80" s="184"/>
      <c r="X80" s="146">
        <f t="shared" si="6"/>
        <v>50000</v>
      </c>
      <c r="Y80" s="146">
        <f t="shared" si="5"/>
        <v>0</v>
      </c>
      <c r="Z80" s="136"/>
      <c r="AA80" s="136"/>
    </row>
    <row r="81" spans="2:27" s="122" customFormat="1" ht="30">
      <c r="B81" s="183" t="s">
        <v>420</v>
      </c>
      <c r="C81" s="177">
        <v>3142</v>
      </c>
      <c r="D81" s="241" t="s">
        <v>89</v>
      </c>
      <c r="E81" s="241" t="s">
        <v>90</v>
      </c>
      <c r="F81" s="241" t="s">
        <v>5</v>
      </c>
      <c r="G81" s="242" t="s">
        <v>91</v>
      </c>
      <c r="H81" s="242" t="s">
        <v>514</v>
      </c>
      <c r="I81" s="222"/>
      <c r="J81" s="245">
        <v>300000</v>
      </c>
      <c r="K81" s="128"/>
      <c r="L81" s="128"/>
      <c r="M81" s="128"/>
      <c r="N81" s="216"/>
      <c r="O81" s="216"/>
      <c r="P81" s="128">
        <v>300000</v>
      </c>
      <c r="Q81" s="128"/>
      <c r="R81" s="149"/>
      <c r="S81" s="149"/>
      <c r="T81" s="149"/>
      <c r="U81" s="149"/>
      <c r="V81" s="149"/>
      <c r="W81" s="184"/>
      <c r="X81" s="146">
        <f t="shared" si="6"/>
        <v>300000</v>
      </c>
      <c r="Y81" s="146">
        <f t="shared" si="5"/>
        <v>0</v>
      </c>
      <c r="Z81" s="136"/>
      <c r="AA81" s="136"/>
    </row>
    <row r="82" spans="2:27" s="122" customFormat="1" ht="30">
      <c r="B82" s="137" t="s">
        <v>419</v>
      </c>
      <c r="C82" s="177">
        <v>3142</v>
      </c>
      <c r="D82" s="241" t="s">
        <v>89</v>
      </c>
      <c r="E82" s="241" t="s">
        <v>90</v>
      </c>
      <c r="F82" s="241" t="s">
        <v>5</v>
      </c>
      <c r="G82" s="242" t="s">
        <v>91</v>
      </c>
      <c r="H82" s="242" t="s">
        <v>147</v>
      </c>
      <c r="I82" s="222"/>
      <c r="J82" s="245">
        <v>200000</v>
      </c>
      <c r="K82" s="128"/>
      <c r="L82" s="128"/>
      <c r="M82" s="128"/>
      <c r="N82" s="216"/>
      <c r="O82" s="216"/>
      <c r="P82" s="216">
        <v>200000</v>
      </c>
      <c r="Q82" s="216"/>
      <c r="R82" s="216"/>
      <c r="S82" s="149"/>
      <c r="T82" s="216"/>
      <c r="U82" s="216"/>
      <c r="V82" s="149"/>
      <c r="W82" s="149"/>
      <c r="X82" s="146">
        <f t="shared" si="6"/>
        <v>200000</v>
      </c>
      <c r="Y82" s="146">
        <f t="shared" si="5"/>
        <v>0</v>
      </c>
      <c r="Z82" s="136"/>
      <c r="AA82" s="136"/>
    </row>
    <row r="83" spans="2:27" s="122" customFormat="1" ht="30">
      <c r="B83" s="185" t="s">
        <v>417</v>
      </c>
      <c r="C83" s="177">
        <v>3142</v>
      </c>
      <c r="D83" s="241" t="s">
        <v>89</v>
      </c>
      <c r="E83" s="241" t="s">
        <v>90</v>
      </c>
      <c r="F83" s="241" t="s">
        <v>5</v>
      </c>
      <c r="G83" s="242" t="s">
        <v>91</v>
      </c>
      <c r="H83" s="242" t="s">
        <v>515</v>
      </c>
      <c r="I83" s="222"/>
      <c r="J83" s="245">
        <v>271534.73</v>
      </c>
      <c r="K83" s="128"/>
      <c r="L83" s="128"/>
      <c r="M83" s="128"/>
      <c r="N83" s="216"/>
      <c r="O83" s="245">
        <v>271534.73</v>
      </c>
      <c r="P83" s="216"/>
      <c r="Q83" s="216"/>
      <c r="R83" s="149"/>
      <c r="S83" s="216"/>
      <c r="T83" s="216"/>
      <c r="U83" s="149"/>
      <c r="V83" s="128"/>
      <c r="W83" s="149"/>
      <c r="X83" s="146">
        <f t="shared" si="6"/>
        <v>271534.73</v>
      </c>
      <c r="Y83" s="146">
        <f t="shared" si="5"/>
        <v>0</v>
      </c>
      <c r="Z83" s="136"/>
      <c r="AA83" s="136"/>
    </row>
    <row r="84" spans="2:27" s="122" customFormat="1" ht="30">
      <c r="B84" s="185" t="s">
        <v>417</v>
      </c>
      <c r="C84" s="177">
        <v>3142</v>
      </c>
      <c r="D84" s="241" t="s">
        <v>89</v>
      </c>
      <c r="E84" s="241" t="s">
        <v>90</v>
      </c>
      <c r="F84" s="241" t="s">
        <v>5</v>
      </c>
      <c r="G84" s="242" t="s">
        <v>91</v>
      </c>
      <c r="H84" s="242" t="s">
        <v>516</v>
      </c>
      <c r="I84" s="222"/>
      <c r="J84" s="245">
        <v>80916.27</v>
      </c>
      <c r="K84" s="128"/>
      <c r="L84" s="128"/>
      <c r="M84" s="128"/>
      <c r="N84" s="216"/>
      <c r="O84" s="245">
        <v>80916.27</v>
      </c>
      <c r="P84" s="216"/>
      <c r="Q84" s="149"/>
      <c r="R84" s="216"/>
      <c r="S84" s="216"/>
      <c r="T84" s="216"/>
      <c r="U84" s="149"/>
      <c r="V84" s="149"/>
      <c r="W84" s="216"/>
      <c r="X84" s="146">
        <f t="shared" si="6"/>
        <v>80916.27</v>
      </c>
      <c r="Y84" s="146">
        <f t="shared" si="5"/>
        <v>0</v>
      </c>
      <c r="Z84" s="136"/>
      <c r="AA84" s="136"/>
    </row>
    <row r="85" spans="2:27" s="122" customFormat="1" ht="30">
      <c r="B85" s="185" t="s">
        <v>417</v>
      </c>
      <c r="C85" s="177">
        <v>3143</v>
      </c>
      <c r="D85" s="241" t="s">
        <v>89</v>
      </c>
      <c r="E85" s="241" t="s">
        <v>90</v>
      </c>
      <c r="F85" s="241" t="s">
        <v>5</v>
      </c>
      <c r="G85" s="242" t="s">
        <v>91</v>
      </c>
      <c r="H85" s="242" t="s">
        <v>367</v>
      </c>
      <c r="I85" s="222"/>
      <c r="J85" s="245">
        <v>200000</v>
      </c>
      <c r="K85" s="128"/>
      <c r="L85" s="128"/>
      <c r="M85" s="128"/>
      <c r="N85" s="216"/>
      <c r="O85" s="216"/>
      <c r="P85" s="216">
        <v>100000</v>
      </c>
      <c r="Q85" s="216"/>
      <c r="R85" s="216"/>
      <c r="S85" s="216">
        <v>100000</v>
      </c>
      <c r="T85" s="149"/>
      <c r="U85" s="149"/>
      <c r="V85" s="128"/>
      <c r="W85" s="149"/>
      <c r="X85" s="146">
        <f t="shared" si="6"/>
        <v>200000</v>
      </c>
      <c r="Y85" s="146">
        <f t="shared" si="5"/>
        <v>0</v>
      </c>
      <c r="Z85" s="136"/>
      <c r="AA85" s="136"/>
    </row>
    <row r="86" spans="2:27" s="254" customFormat="1" ht="30">
      <c r="B86" s="171" t="s">
        <v>417</v>
      </c>
      <c r="C86" s="157">
        <v>3143</v>
      </c>
      <c r="D86" s="97" t="s">
        <v>89</v>
      </c>
      <c r="E86" s="241" t="s">
        <v>90</v>
      </c>
      <c r="F86" s="241" t="s">
        <v>5</v>
      </c>
      <c r="G86" s="242" t="s">
        <v>91</v>
      </c>
      <c r="H86" s="255" t="s">
        <v>517</v>
      </c>
      <c r="I86" s="256"/>
      <c r="J86" s="257">
        <v>500000</v>
      </c>
      <c r="K86" s="258"/>
      <c r="L86" s="128"/>
      <c r="M86" s="128"/>
      <c r="N86" s="259"/>
      <c r="O86" s="259"/>
      <c r="P86" s="259">
        <v>100000</v>
      </c>
      <c r="Q86" s="259"/>
      <c r="R86" s="259"/>
      <c r="S86" s="259">
        <v>200000</v>
      </c>
      <c r="T86" s="259">
        <v>200000</v>
      </c>
      <c r="U86" s="259"/>
      <c r="V86" s="259"/>
      <c r="W86" s="259"/>
      <c r="X86" s="146">
        <f t="shared" si="6"/>
        <v>500000</v>
      </c>
      <c r="Y86" s="260">
        <f t="shared" si="5"/>
        <v>0</v>
      </c>
      <c r="Z86" s="179"/>
      <c r="AA86" s="179"/>
    </row>
    <row r="87" spans="2:27" s="254" customFormat="1" ht="45">
      <c r="B87" s="171" t="s">
        <v>417</v>
      </c>
      <c r="C87" s="157">
        <v>3143</v>
      </c>
      <c r="D87" s="97" t="s">
        <v>89</v>
      </c>
      <c r="E87" s="241" t="s">
        <v>90</v>
      </c>
      <c r="F87" s="241" t="s">
        <v>5</v>
      </c>
      <c r="G87" s="242" t="s">
        <v>91</v>
      </c>
      <c r="H87" s="255" t="s">
        <v>518</v>
      </c>
      <c r="I87" s="256"/>
      <c r="J87" s="257">
        <v>1000000</v>
      </c>
      <c r="K87" s="258"/>
      <c r="L87" s="128"/>
      <c r="M87" s="128"/>
      <c r="N87" s="259"/>
      <c r="O87" s="259">
        <v>500000</v>
      </c>
      <c r="P87" s="259"/>
      <c r="Q87" s="259">
        <v>500000</v>
      </c>
      <c r="R87" s="260"/>
      <c r="S87" s="259"/>
      <c r="T87" s="259"/>
      <c r="U87" s="259"/>
      <c r="V87" s="259"/>
      <c r="W87" s="260"/>
      <c r="X87" s="146">
        <f t="shared" si="6"/>
        <v>1000000</v>
      </c>
      <c r="Y87" s="260">
        <f t="shared" si="5"/>
        <v>0</v>
      </c>
      <c r="Z87" s="179"/>
      <c r="AA87" s="179"/>
    </row>
    <row r="88" spans="2:27" s="122" customFormat="1" ht="30">
      <c r="B88" s="183" t="s">
        <v>420</v>
      </c>
      <c r="C88" s="177">
        <v>3142</v>
      </c>
      <c r="D88" s="241" t="s">
        <v>89</v>
      </c>
      <c r="E88" s="241" t="s">
        <v>90</v>
      </c>
      <c r="F88" s="241" t="s">
        <v>5</v>
      </c>
      <c r="G88" s="242" t="s">
        <v>91</v>
      </c>
      <c r="H88" s="242" t="s">
        <v>519</v>
      </c>
      <c r="I88" s="222"/>
      <c r="J88" s="245">
        <v>40000000</v>
      </c>
      <c r="K88" s="128"/>
      <c r="L88" s="128"/>
      <c r="M88" s="128"/>
      <c r="N88" s="216"/>
      <c r="O88" s="216"/>
      <c r="P88" s="216">
        <v>1000000</v>
      </c>
      <c r="Q88" s="216">
        <v>10000000</v>
      </c>
      <c r="R88" s="216">
        <v>10000000</v>
      </c>
      <c r="S88" s="216">
        <v>5000000</v>
      </c>
      <c r="T88" s="216">
        <v>2000000</v>
      </c>
      <c r="U88" s="149">
        <v>5000000</v>
      </c>
      <c r="V88" s="216">
        <v>2000000</v>
      </c>
      <c r="W88" s="149">
        <v>5000000</v>
      </c>
      <c r="X88" s="146">
        <f t="shared" si="6"/>
        <v>40000000</v>
      </c>
      <c r="Y88" s="146">
        <f t="shared" si="5"/>
        <v>0</v>
      </c>
      <c r="Z88" s="136"/>
      <c r="AA88" s="136"/>
    </row>
    <row r="89" spans="2:27" s="122" customFormat="1" ht="30">
      <c r="B89" s="183" t="s">
        <v>420</v>
      </c>
      <c r="C89" s="177">
        <v>3142</v>
      </c>
      <c r="D89" s="241" t="s">
        <v>89</v>
      </c>
      <c r="E89" s="241" t="s">
        <v>90</v>
      </c>
      <c r="F89" s="241" t="s">
        <v>5</v>
      </c>
      <c r="G89" s="242" t="s">
        <v>91</v>
      </c>
      <c r="H89" s="242" t="s">
        <v>520</v>
      </c>
      <c r="I89" s="222"/>
      <c r="J89" s="245">
        <f>1070399.24+5000000</f>
        <v>6070399.2400000002</v>
      </c>
      <c r="K89" s="128"/>
      <c r="L89" s="128"/>
      <c r="M89" s="128"/>
      <c r="N89" s="216"/>
      <c r="O89" s="128"/>
      <c r="P89" s="216">
        <v>1500000</v>
      </c>
      <c r="Q89" s="216"/>
      <c r="R89" s="128">
        <v>2000000</v>
      </c>
      <c r="S89" s="149"/>
      <c r="T89" s="216">
        <v>2500000</v>
      </c>
      <c r="U89" s="216"/>
      <c r="V89" s="216">
        <v>70399.240000000005</v>
      </c>
      <c r="W89" s="184"/>
      <c r="X89" s="146">
        <f t="shared" si="6"/>
        <v>6070399.2400000002</v>
      </c>
      <c r="Y89" s="146">
        <f t="shared" si="5"/>
        <v>0</v>
      </c>
      <c r="Z89" s="136"/>
      <c r="AA89" s="136"/>
    </row>
    <row r="90" spans="2:27" s="122" customFormat="1" ht="17.399999999999999">
      <c r="B90" s="185" t="s">
        <v>418</v>
      </c>
      <c r="C90" s="177">
        <v>3143</v>
      </c>
      <c r="D90" s="241" t="s">
        <v>89</v>
      </c>
      <c r="E90" s="241" t="s">
        <v>90</v>
      </c>
      <c r="F90" s="241" t="s">
        <v>5</v>
      </c>
      <c r="G90" s="242" t="s">
        <v>91</v>
      </c>
      <c r="H90" s="242" t="s">
        <v>521</v>
      </c>
      <c r="I90" s="222"/>
      <c r="J90" s="245">
        <v>500000</v>
      </c>
      <c r="K90" s="128"/>
      <c r="L90" s="128"/>
      <c r="M90" s="128"/>
      <c r="N90" s="216"/>
      <c r="O90" s="216">
        <v>500000</v>
      </c>
      <c r="P90" s="216"/>
      <c r="Q90" s="216"/>
      <c r="R90" s="216"/>
      <c r="S90" s="216"/>
      <c r="T90" s="216"/>
      <c r="U90" s="149"/>
      <c r="V90" s="149"/>
      <c r="W90" s="216"/>
      <c r="X90" s="146">
        <f t="shared" si="6"/>
        <v>500000</v>
      </c>
      <c r="Y90" s="146">
        <f t="shared" si="5"/>
        <v>0</v>
      </c>
      <c r="Z90" s="136"/>
      <c r="AA90" s="136"/>
    </row>
    <row r="91" spans="2:27" s="122" customFormat="1" ht="17.399999999999999">
      <c r="B91" s="183" t="s">
        <v>420</v>
      </c>
      <c r="C91" s="177">
        <v>3122</v>
      </c>
      <c r="D91" s="241" t="s">
        <v>89</v>
      </c>
      <c r="E91" s="241" t="s">
        <v>90</v>
      </c>
      <c r="F91" s="241" t="s">
        <v>5</v>
      </c>
      <c r="G91" s="242" t="s">
        <v>91</v>
      </c>
      <c r="H91" s="242" t="s">
        <v>522</v>
      </c>
      <c r="I91" s="222"/>
      <c r="J91" s="245">
        <v>200000</v>
      </c>
      <c r="K91" s="128"/>
      <c r="L91" s="128"/>
      <c r="M91" s="128"/>
      <c r="N91" s="216"/>
      <c r="O91" s="216">
        <v>150000</v>
      </c>
      <c r="P91" s="216"/>
      <c r="Q91" s="216"/>
      <c r="R91" s="216"/>
      <c r="S91" s="216">
        <v>50000</v>
      </c>
      <c r="T91" s="216"/>
      <c r="U91" s="216"/>
      <c r="V91" s="216"/>
      <c r="W91" s="216"/>
      <c r="X91" s="146">
        <f t="shared" si="6"/>
        <v>200000</v>
      </c>
      <c r="Y91" s="146">
        <f t="shared" si="5"/>
        <v>0</v>
      </c>
      <c r="Z91" s="136"/>
      <c r="AA91" s="136"/>
    </row>
    <row r="92" spans="2:27" s="122" customFormat="1" ht="30">
      <c r="B92" s="137" t="s">
        <v>419</v>
      </c>
      <c r="C92" s="177">
        <v>3122</v>
      </c>
      <c r="D92" s="241" t="s">
        <v>89</v>
      </c>
      <c r="E92" s="241" t="s">
        <v>90</v>
      </c>
      <c r="F92" s="241" t="s">
        <v>5</v>
      </c>
      <c r="G92" s="242" t="s">
        <v>91</v>
      </c>
      <c r="H92" s="242" t="s">
        <v>523</v>
      </c>
      <c r="I92" s="222"/>
      <c r="J92" s="245">
        <v>1500000</v>
      </c>
      <c r="K92" s="128"/>
      <c r="L92" s="128"/>
      <c r="M92" s="128"/>
      <c r="N92" s="216"/>
      <c r="O92" s="216">
        <v>500000</v>
      </c>
      <c r="P92" s="128"/>
      <c r="Q92" s="128">
        <v>500000</v>
      </c>
      <c r="R92" s="149">
        <v>500000</v>
      </c>
      <c r="S92" s="149"/>
      <c r="T92" s="149"/>
      <c r="U92" s="149"/>
      <c r="V92" s="149"/>
      <c r="W92" s="184"/>
      <c r="X92" s="146">
        <f t="shared" si="6"/>
        <v>1500000</v>
      </c>
      <c r="Y92" s="146">
        <f t="shared" si="5"/>
        <v>0</v>
      </c>
      <c r="Z92" s="136"/>
      <c r="AA92" s="136"/>
    </row>
    <row r="93" spans="2:27" s="122" customFormat="1" ht="60">
      <c r="B93" s="137" t="s">
        <v>419</v>
      </c>
      <c r="C93" s="177">
        <v>3122</v>
      </c>
      <c r="D93" s="241" t="s">
        <v>89</v>
      </c>
      <c r="E93" s="241" t="s">
        <v>90</v>
      </c>
      <c r="F93" s="241" t="s">
        <v>5</v>
      </c>
      <c r="G93" s="242" t="s">
        <v>91</v>
      </c>
      <c r="H93" s="242" t="s">
        <v>240</v>
      </c>
      <c r="I93" s="222"/>
      <c r="J93" s="245">
        <v>919484.50999999756</v>
      </c>
      <c r="K93" s="128"/>
      <c r="L93" s="128"/>
      <c r="M93" s="128"/>
      <c r="N93" s="216"/>
      <c r="O93" s="245">
        <v>919484.50999999756</v>
      </c>
      <c r="P93" s="216"/>
      <c r="Q93" s="216"/>
      <c r="R93" s="216"/>
      <c r="S93" s="216"/>
      <c r="T93" s="149"/>
      <c r="U93" s="149"/>
      <c r="V93" s="149"/>
      <c r="W93" s="184"/>
      <c r="X93" s="146">
        <f t="shared" si="6"/>
        <v>919484.50999999756</v>
      </c>
      <c r="Y93" s="146">
        <f t="shared" si="5"/>
        <v>0</v>
      </c>
      <c r="Z93" s="136"/>
      <c r="AA93" s="136"/>
    </row>
    <row r="94" spans="2:27" s="122" customFormat="1" ht="30">
      <c r="B94" s="185" t="s">
        <v>417</v>
      </c>
      <c r="C94" s="177">
        <v>3142</v>
      </c>
      <c r="D94" s="241" t="s">
        <v>89</v>
      </c>
      <c r="E94" s="241" t="s">
        <v>90</v>
      </c>
      <c r="F94" s="241" t="s">
        <v>5</v>
      </c>
      <c r="G94" s="242" t="s">
        <v>91</v>
      </c>
      <c r="H94" s="242" t="s">
        <v>524</v>
      </c>
      <c r="I94" s="222"/>
      <c r="J94" s="245">
        <v>2000000</v>
      </c>
      <c r="K94" s="128"/>
      <c r="L94" s="128"/>
      <c r="M94" s="128"/>
      <c r="N94" s="216"/>
      <c r="O94" s="216">
        <v>500000</v>
      </c>
      <c r="P94" s="128"/>
      <c r="Q94" s="128">
        <v>1000000</v>
      </c>
      <c r="R94" s="149"/>
      <c r="S94" s="149">
        <v>500000</v>
      </c>
      <c r="T94" s="149"/>
      <c r="U94" s="149"/>
      <c r="V94" s="149"/>
      <c r="W94" s="184"/>
      <c r="X94" s="146">
        <f t="shared" si="6"/>
        <v>2000000</v>
      </c>
      <c r="Y94" s="146">
        <f t="shared" si="5"/>
        <v>0</v>
      </c>
      <c r="Z94" s="136"/>
      <c r="AA94" s="136"/>
    </row>
    <row r="95" spans="2:27" s="122" customFormat="1" ht="30">
      <c r="B95" s="185" t="s">
        <v>417</v>
      </c>
      <c r="C95" s="177">
        <v>3143</v>
      </c>
      <c r="D95" s="241" t="s">
        <v>89</v>
      </c>
      <c r="E95" s="241" t="s">
        <v>90</v>
      </c>
      <c r="F95" s="241" t="s">
        <v>5</v>
      </c>
      <c r="G95" s="242" t="s">
        <v>91</v>
      </c>
      <c r="H95" s="242" t="s">
        <v>525</v>
      </c>
      <c r="I95" s="222"/>
      <c r="J95" s="245">
        <v>400000</v>
      </c>
      <c r="K95" s="128"/>
      <c r="L95" s="128"/>
      <c r="M95" s="128"/>
      <c r="N95" s="216"/>
      <c r="O95" s="216">
        <v>200000</v>
      </c>
      <c r="P95" s="216">
        <v>200000</v>
      </c>
      <c r="Q95" s="216"/>
      <c r="R95" s="216"/>
      <c r="S95" s="216"/>
      <c r="T95" s="149"/>
      <c r="U95" s="149"/>
      <c r="V95" s="149"/>
      <c r="W95" s="184"/>
      <c r="X95" s="146">
        <f t="shared" si="6"/>
        <v>400000</v>
      </c>
      <c r="Y95" s="146">
        <f t="shared" si="5"/>
        <v>0</v>
      </c>
      <c r="Z95" s="136"/>
      <c r="AA95" s="136"/>
    </row>
    <row r="96" spans="2:27" s="122" customFormat="1" ht="17.399999999999999">
      <c r="B96" s="137" t="s">
        <v>419</v>
      </c>
      <c r="C96" s="177">
        <v>3143</v>
      </c>
      <c r="D96" s="241" t="s">
        <v>89</v>
      </c>
      <c r="E96" s="241" t="s">
        <v>90</v>
      </c>
      <c r="F96" s="241" t="s">
        <v>5</v>
      </c>
      <c r="G96" s="242" t="s">
        <v>91</v>
      </c>
      <c r="H96" s="242" t="s">
        <v>526</v>
      </c>
      <c r="I96" s="222"/>
      <c r="J96" s="245">
        <v>200000</v>
      </c>
      <c r="K96" s="128"/>
      <c r="L96" s="128"/>
      <c r="M96" s="128"/>
      <c r="N96" s="216"/>
      <c r="O96" s="216">
        <v>100000</v>
      </c>
      <c r="P96" s="216"/>
      <c r="Q96" s="216">
        <v>100000</v>
      </c>
      <c r="R96" s="216"/>
      <c r="S96" s="149"/>
      <c r="T96" s="149"/>
      <c r="U96" s="149"/>
      <c r="V96" s="149"/>
      <c r="W96" s="184"/>
      <c r="X96" s="146">
        <f t="shared" si="6"/>
        <v>200000</v>
      </c>
      <c r="Y96" s="146">
        <f t="shared" si="5"/>
        <v>0</v>
      </c>
      <c r="Z96" s="136"/>
      <c r="AA96" s="136"/>
    </row>
    <row r="97" spans="2:27" s="122" customFormat="1" ht="17.399999999999999">
      <c r="B97" s="185" t="s">
        <v>418</v>
      </c>
      <c r="C97" s="177">
        <v>3142</v>
      </c>
      <c r="D97" s="241" t="s">
        <v>89</v>
      </c>
      <c r="E97" s="241" t="s">
        <v>90</v>
      </c>
      <c r="F97" s="241" t="s">
        <v>527</v>
      </c>
      <c r="G97" s="242" t="s">
        <v>91</v>
      </c>
      <c r="H97" s="242" t="s">
        <v>528</v>
      </c>
      <c r="I97" s="222"/>
      <c r="J97" s="245">
        <v>150000</v>
      </c>
      <c r="K97" s="128"/>
      <c r="L97" s="128"/>
      <c r="M97" s="128"/>
      <c r="N97" s="216"/>
      <c r="O97" s="216"/>
      <c r="P97" s="216"/>
      <c r="Q97" s="216">
        <v>150000</v>
      </c>
      <c r="R97" s="216"/>
      <c r="S97" s="216"/>
      <c r="T97" s="216"/>
      <c r="U97" s="216"/>
      <c r="V97" s="149"/>
      <c r="W97" s="184"/>
      <c r="X97" s="146">
        <f t="shared" si="6"/>
        <v>150000</v>
      </c>
      <c r="Y97" s="146">
        <f t="shared" si="5"/>
        <v>0</v>
      </c>
      <c r="Z97" s="136"/>
      <c r="AA97" s="136"/>
    </row>
    <row r="98" spans="2:27" s="122" customFormat="1" ht="30">
      <c r="B98" s="185" t="s">
        <v>417</v>
      </c>
      <c r="C98" s="177">
        <v>3132</v>
      </c>
      <c r="D98" s="241" t="s">
        <v>100</v>
      </c>
      <c r="E98" s="241" t="s">
        <v>101</v>
      </c>
      <c r="F98" s="241" t="s">
        <v>102</v>
      </c>
      <c r="G98" s="242" t="s">
        <v>103</v>
      </c>
      <c r="H98" s="243" t="s">
        <v>445</v>
      </c>
      <c r="I98" s="222"/>
      <c r="J98" s="245">
        <v>458649.35000000003</v>
      </c>
      <c r="K98" s="128"/>
      <c r="L98" s="128"/>
      <c r="M98" s="128"/>
      <c r="N98" s="245">
        <v>458649.35000000003</v>
      </c>
      <c r="O98" s="216"/>
      <c r="P98" s="216"/>
      <c r="Q98" s="216"/>
      <c r="R98" s="216"/>
      <c r="S98" s="216"/>
      <c r="T98" s="216"/>
      <c r="U98" s="216"/>
      <c r="V98" s="149"/>
      <c r="W98" s="184"/>
      <c r="X98" s="146">
        <f t="shared" si="6"/>
        <v>458649.35000000003</v>
      </c>
      <c r="Y98" s="146">
        <f t="shared" si="5"/>
        <v>0</v>
      </c>
      <c r="Z98" s="136"/>
      <c r="AA98" s="136"/>
    </row>
    <row r="99" spans="2:27" s="122" customFormat="1" ht="30">
      <c r="B99" s="185" t="s">
        <v>418</v>
      </c>
      <c r="C99" s="177">
        <v>3132</v>
      </c>
      <c r="D99" s="241" t="s">
        <v>100</v>
      </c>
      <c r="E99" s="241" t="s">
        <v>101</v>
      </c>
      <c r="F99" s="241" t="s">
        <v>102</v>
      </c>
      <c r="G99" s="242" t="s">
        <v>103</v>
      </c>
      <c r="H99" s="243" t="s">
        <v>529</v>
      </c>
      <c r="I99" s="222"/>
      <c r="J99" s="245">
        <v>115000</v>
      </c>
      <c r="K99" s="128"/>
      <c r="L99" s="128"/>
      <c r="M99" s="128"/>
      <c r="N99" s="245">
        <v>115000</v>
      </c>
      <c r="O99" s="216"/>
      <c r="P99" s="128"/>
      <c r="Q99" s="128"/>
      <c r="R99" s="128"/>
      <c r="S99" s="128"/>
      <c r="T99" s="128"/>
      <c r="U99" s="128"/>
      <c r="V99" s="149"/>
      <c r="W99" s="128"/>
      <c r="X99" s="146">
        <f t="shared" si="6"/>
        <v>115000</v>
      </c>
      <c r="Y99" s="146">
        <f t="shared" si="5"/>
        <v>0</v>
      </c>
      <c r="Z99" s="136"/>
      <c r="AA99" s="136"/>
    </row>
    <row r="100" spans="2:27" s="122" customFormat="1" ht="30">
      <c r="B100" s="185" t="s">
        <v>418</v>
      </c>
      <c r="C100" s="177">
        <v>3132</v>
      </c>
      <c r="D100" s="241" t="s">
        <v>100</v>
      </c>
      <c r="E100" s="241" t="s">
        <v>101</v>
      </c>
      <c r="F100" s="241" t="s">
        <v>102</v>
      </c>
      <c r="G100" s="242" t="s">
        <v>103</v>
      </c>
      <c r="H100" s="243" t="s">
        <v>219</v>
      </c>
      <c r="I100" s="222"/>
      <c r="J100" s="245">
        <v>70806.880000000005</v>
      </c>
      <c r="K100" s="128"/>
      <c r="L100" s="128"/>
      <c r="M100" s="128"/>
      <c r="N100" s="216"/>
      <c r="O100" s="245">
        <v>70806.880000000005</v>
      </c>
      <c r="P100" s="128"/>
      <c r="Q100" s="128"/>
      <c r="R100" s="149"/>
      <c r="S100" s="149"/>
      <c r="T100" s="149"/>
      <c r="U100" s="149"/>
      <c r="V100" s="149"/>
      <c r="W100" s="184"/>
      <c r="X100" s="146">
        <f t="shared" si="6"/>
        <v>70806.880000000005</v>
      </c>
      <c r="Y100" s="146">
        <f t="shared" si="5"/>
        <v>0</v>
      </c>
      <c r="Z100" s="136"/>
      <c r="AA100" s="136"/>
    </row>
    <row r="101" spans="2:27" s="122" customFormat="1" ht="30">
      <c r="B101" s="137" t="s">
        <v>419</v>
      </c>
      <c r="C101" s="177">
        <v>3132</v>
      </c>
      <c r="D101" s="241" t="s">
        <v>100</v>
      </c>
      <c r="E101" s="241" t="s">
        <v>101</v>
      </c>
      <c r="F101" s="241" t="s">
        <v>102</v>
      </c>
      <c r="G101" s="242" t="s">
        <v>103</v>
      </c>
      <c r="H101" s="243" t="s">
        <v>530</v>
      </c>
      <c r="I101" s="222"/>
      <c r="J101" s="245">
        <v>693211.83</v>
      </c>
      <c r="K101" s="128"/>
      <c r="L101" s="128"/>
      <c r="M101" s="128"/>
      <c r="N101" s="245">
        <v>693211.83</v>
      </c>
      <c r="O101" s="216"/>
      <c r="P101" s="128"/>
      <c r="Q101" s="128"/>
      <c r="R101" s="149"/>
      <c r="S101" s="149"/>
      <c r="T101" s="149"/>
      <c r="U101" s="149"/>
      <c r="V101" s="149"/>
      <c r="W101" s="184"/>
      <c r="X101" s="146">
        <f t="shared" si="6"/>
        <v>693211.83</v>
      </c>
      <c r="Y101" s="146">
        <f t="shared" si="5"/>
        <v>0</v>
      </c>
      <c r="Z101" s="136"/>
      <c r="AA101" s="136"/>
    </row>
    <row r="102" spans="2:27" s="122" customFormat="1" ht="30">
      <c r="B102" s="137" t="s">
        <v>419</v>
      </c>
      <c r="C102" s="177">
        <v>3132</v>
      </c>
      <c r="D102" s="241" t="s">
        <v>100</v>
      </c>
      <c r="E102" s="241" t="s">
        <v>101</v>
      </c>
      <c r="F102" s="241" t="s">
        <v>102</v>
      </c>
      <c r="G102" s="242" t="s">
        <v>103</v>
      </c>
      <c r="H102" s="243" t="s">
        <v>531</v>
      </c>
      <c r="I102" s="222"/>
      <c r="J102" s="245">
        <v>30172.47</v>
      </c>
      <c r="K102" s="128"/>
      <c r="L102" s="128"/>
      <c r="M102" s="128"/>
      <c r="N102" s="245">
        <v>30172.47</v>
      </c>
      <c r="O102" s="216"/>
      <c r="P102" s="128"/>
      <c r="Q102" s="128"/>
      <c r="R102" s="128"/>
      <c r="S102" s="149"/>
      <c r="T102" s="128"/>
      <c r="U102" s="128"/>
      <c r="V102" s="149"/>
      <c r="W102" s="184"/>
      <c r="X102" s="146">
        <f t="shared" si="6"/>
        <v>30172.47</v>
      </c>
      <c r="Y102" s="146">
        <f t="shared" si="5"/>
        <v>0</v>
      </c>
      <c r="Z102" s="136"/>
      <c r="AA102" s="136"/>
    </row>
    <row r="103" spans="2:27" s="122" customFormat="1" ht="17.399999999999999">
      <c r="B103" s="185" t="s">
        <v>418</v>
      </c>
      <c r="C103" s="177">
        <v>3132</v>
      </c>
      <c r="D103" s="241" t="s">
        <v>100</v>
      </c>
      <c r="E103" s="241" t="s">
        <v>101</v>
      </c>
      <c r="F103" s="241" t="s">
        <v>102</v>
      </c>
      <c r="G103" s="242" t="s">
        <v>103</v>
      </c>
      <c r="H103" s="243" t="s">
        <v>532</v>
      </c>
      <c r="I103" s="222"/>
      <c r="J103" s="245">
        <v>92711.69</v>
      </c>
      <c r="K103" s="128"/>
      <c r="L103" s="128"/>
      <c r="M103" s="128"/>
      <c r="N103" s="216"/>
      <c r="O103" s="245">
        <v>92711.69</v>
      </c>
      <c r="P103" s="128"/>
      <c r="Q103" s="128"/>
      <c r="R103" s="149"/>
      <c r="S103" s="149"/>
      <c r="T103" s="149"/>
      <c r="U103" s="149"/>
      <c r="V103" s="149"/>
      <c r="W103" s="184"/>
      <c r="X103" s="146">
        <f t="shared" si="6"/>
        <v>92711.69</v>
      </c>
      <c r="Y103" s="146">
        <f t="shared" si="5"/>
        <v>0</v>
      </c>
      <c r="Z103" s="136"/>
      <c r="AA103" s="136"/>
    </row>
    <row r="104" spans="2:27" s="122" customFormat="1" ht="30">
      <c r="B104" s="185" t="s">
        <v>417</v>
      </c>
      <c r="C104" s="177">
        <v>3132</v>
      </c>
      <c r="D104" s="241" t="s">
        <v>100</v>
      </c>
      <c r="E104" s="241" t="s">
        <v>101</v>
      </c>
      <c r="F104" s="241" t="s">
        <v>102</v>
      </c>
      <c r="G104" s="242" t="s">
        <v>103</v>
      </c>
      <c r="H104" s="243" t="s">
        <v>533</v>
      </c>
      <c r="I104" s="222"/>
      <c r="J104" s="245">
        <v>29289.599999999999</v>
      </c>
      <c r="K104" s="128"/>
      <c r="L104" s="128"/>
      <c r="M104" s="128"/>
      <c r="N104" s="216"/>
      <c r="O104" s="245">
        <v>29289.599999999999</v>
      </c>
      <c r="P104" s="128"/>
      <c r="Q104" s="128"/>
      <c r="R104" s="149"/>
      <c r="S104" s="149"/>
      <c r="T104" s="149"/>
      <c r="U104" s="149"/>
      <c r="V104" s="149"/>
      <c r="W104" s="184"/>
      <c r="X104" s="146">
        <f t="shared" si="6"/>
        <v>29289.599999999999</v>
      </c>
      <c r="Y104" s="146">
        <f t="shared" si="5"/>
        <v>0</v>
      </c>
      <c r="Z104" s="136"/>
      <c r="AA104" s="136"/>
    </row>
    <row r="105" spans="2:27" s="122" customFormat="1" ht="30">
      <c r="B105" s="185" t="s">
        <v>417</v>
      </c>
      <c r="C105" s="177">
        <v>3132</v>
      </c>
      <c r="D105" s="241" t="s">
        <v>100</v>
      </c>
      <c r="E105" s="241" t="s">
        <v>101</v>
      </c>
      <c r="F105" s="241" t="s">
        <v>102</v>
      </c>
      <c r="G105" s="242" t="s">
        <v>103</v>
      </c>
      <c r="H105" s="243" t="s">
        <v>534</v>
      </c>
      <c r="I105" s="222"/>
      <c r="J105" s="245">
        <v>69470.8</v>
      </c>
      <c r="K105" s="128"/>
      <c r="L105" s="128"/>
      <c r="M105" s="128"/>
      <c r="N105" s="216"/>
      <c r="O105" s="245">
        <v>69470.8</v>
      </c>
      <c r="P105" s="128"/>
      <c r="Q105" s="128"/>
      <c r="R105" s="149"/>
      <c r="S105" s="149"/>
      <c r="T105" s="149"/>
      <c r="U105" s="149"/>
      <c r="V105" s="149"/>
      <c r="W105" s="184"/>
      <c r="X105" s="146">
        <f t="shared" si="6"/>
        <v>69470.8</v>
      </c>
      <c r="Y105" s="146">
        <f t="shared" si="5"/>
        <v>0</v>
      </c>
      <c r="Z105" s="136"/>
      <c r="AA105" s="136"/>
    </row>
    <row r="106" spans="2:27" s="122" customFormat="1" ht="30">
      <c r="B106" s="137" t="s">
        <v>419</v>
      </c>
      <c r="C106" s="177">
        <v>3132</v>
      </c>
      <c r="D106" s="241" t="s">
        <v>429</v>
      </c>
      <c r="E106" s="241" t="s">
        <v>452</v>
      </c>
      <c r="F106" s="241" t="s">
        <v>82</v>
      </c>
      <c r="G106" s="242" t="s">
        <v>453</v>
      </c>
      <c r="H106" s="243" t="s">
        <v>535</v>
      </c>
      <c r="I106" s="222"/>
      <c r="J106" s="245">
        <v>34057.480000000003</v>
      </c>
      <c r="K106" s="128"/>
      <c r="L106" s="128"/>
      <c r="M106" s="128"/>
      <c r="N106" s="245">
        <v>34057.480000000003</v>
      </c>
      <c r="O106" s="216"/>
      <c r="P106" s="128"/>
      <c r="Q106" s="128"/>
      <c r="R106" s="216"/>
      <c r="S106" s="149"/>
      <c r="T106" s="149"/>
      <c r="U106" s="149"/>
      <c r="V106" s="149"/>
      <c r="W106" s="184"/>
      <c r="X106" s="146">
        <f t="shared" si="6"/>
        <v>34057.480000000003</v>
      </c>
      <c r="Y106" s="146">
        <f t="shared" si="5"/>
        <v>0</v>
      </c>
      <c r="Z106" s="136"/>
      <c r="AA106" s="136"/>
    </row>
    <row r="107" spans="2:27" s="122" customFormat="1" ht="30">
      <c r="B107" s="137" t="s">
        <v>419</v>
      </c>
      <c r="C107" s="177">
        <v>3132</v>
      </c>
      <c r="D107" s="241" t="s">
        <v>429</v>
      </c>
      <c r="E107" s="241" t="s">
        <v>452</v>
      </c>
      <c r="F107" s="241" t="s">
        <v>82</v>
      </c>
      <c r="G107" s="242" t="s">
        <v>453</v>
      </c>
      <c r="H107" s="243" t="s">
        <v>536</v>
      </c>
      <c r="I107" s="222"/>
      <c r="J107" s="245">
        <v>12780.7</v>
      </c>
      <c r="K107" s="128"/>
      <c r="L107" s="128"/>
      <c r="M107" s="128"/>
      <c r="N107" s="245">
        <v>12780.7</v>
      </c>
      <c r="O107" s="216"/>
      <c r="P107" s="128"/>
      <c r="Q107" s="128"/>
      <c r="R107" s="149"/>
      <c r="S107" s="128"/>
      <c r="T107" s="149"/>
      <c r="U107" s="149"/>
      <c r="V107" s="149"/>
      <c r="W107" s="128"/>
      <c r="X107" s="146">
        <f t="shared" si="6"/>
        <v>12780.7</v>
      </c>
      <c r="Y107" s="146">
        <f t="shared" si="5"/>
        <v>0</v>
      </c>
      <c r="Z107" s="136"/>
      <c r="AA107" s="136"/>
    </row>
    <row r="108" spans="2:27" s="122" customFormat="1" ht="45">
      <c r="B108" s="185" t="s">
        <v>418</v>
      </c>
      <c r="C108" s="225">
        <v>3110</v>
      </c>
      <c r="D108" s="241" t="s">
        <v>429</v>
      </c>
      <c r="E108" s="241" t="s">
        <v>452</v>
      </c>
      <c r="F108" s="241" t="s">
        <v>82</v>
      </c>
      <c r="G108" s="242" t="s">
        <v>453</v>
      </c>
      <c r="H108" s="244" t="s">
        <v>537</v>
      </c>
      <c r="I108" s="222"/>
      <c r="J108" s="245">
        <v>43000</v>
      </c>
      <c r="K108" s="128"/>
      <c r="L108" s="128"/>
      <c r="M108" s="128"/>
      <c r="N108" s="245">
        <v>43000</v>
      </c>
      <c r="O108" s="216"/>
      <c r="P108" s="128"/>
      <c r="Q108" s="128"/>
      <c r="R108" s="149"/>
      <c r="S108" s="128"/>
      <c r="T108" s="128"/>
      <c r="U108" s="128"/>
      <c r="V108" s="128"/>
      <c r="W108" s="128"/>
      <c r="X108" s="146">
        <f t="shared" si="6"/>
        <v>43000</v>
      </c>
      <c r="Y108" s="146">
        <f t="shared" si="5"/>
        <v>0</v>
      </c>
      <c r="Z108" s="136"/>
      <c r="AA108" s="136"/>
    </row>
    <row r="109" spans="2:27" s="122" customFormat="1" ht="45">
      <c r="B109" s="137" t="s">
        <v>419</v>
      </c>
      <c r="C109" s="177">
        <v>3132</v>
      </c>
      <c r="D109" s="241" t="s">
        <v>429</v>
      </c>
      <c r="E109" s="241" t="s">
        <v>452</v>
      </c>
      <c r="F109" s="241" t="s">
        <v>82</v>
      </c>
      <c r="G109" s="242" t="s">
        <v>453</v>
      </c>
      <c r="H109" s="243" t="s">
        <v>538</v>
      </c>
      <c r="I109" s="222"/>
      <c r="J109" s="245">
        <v>100984.33000000005</v>
      </c>
      <c r="K109" s="128"/>
      <c r="L109" s="128"/>
      <c r="M109" s="128"/>
      <c r="N109" s="216"/>
      <c r="O109" s="245">
        <v>100984.33000000005</v>
      </c>
      <c r="P109" s="216"/>
      <c r="Q109" s="216"/>
      <c r="R109" s="216"/>
      <c r="S109" s="216"/>
      <c r="T109" s="149"/>
      <c r="U109" s="149"/>
      <c r="V109" s="149"/>
      <c r="W109" s="184"/>
      <c r="X109" s="146">
        <f t="shared" si="6"/>
        <v>100984.33000000005</v>
      </c>
      <c r="Y109" s="146">
        <f t="shared" si="5"/>
        <v>0</v>
      </c>
      <c r="Z109" s="136"/>
      <c r="AA109" s="136"/>
    </row>
    <row r="110" spans="2:27" s="122" customFormat="1" ht="30">
      <c r="B110" s="185" t="s">
        <v>417</v>
      </c>
      <c r="C110" s="177">
        <v>3132</v>
      </c>
      <c r="D110" s="241" t="s">
        <v>429</v>
      </c>
      <c r="E110" s="241" t="s">
        <v>452</v>
      </c>
      <c r="F110" s="241" t="s">
        <v>82</v>
      </c>
      <c r="G110" s="242" t="s">
        <v>453</v>
      </c>
      <c r="H110" s="243" t="s">
        <v>482</v>
      </c>
      <c r="I110" s="222"/>
      <c r="J110" s="245">
        <v>799016.43</v>
      </c>
      <c r="K110" s="128"/>
      <c r="L110" s="128"/>
      <c r="M110" s="128"/>
      <c r="N110" s="245">
        <v>799016.43</v>
      </c>
      <c r="O110" s="216"/>
      <c r="P110" s="216"/>
      <c r="Q110" s="216"/>
      <c r="R110" s="216"/>
      <c r="S110" s="149"/>
      <c r="T110" s="149"/>
      <c r="U110" s="149"/>
      <c r="V110" s="149"/>
      <c r="W110" s="184"/>
      <c r="X110" s="146">
        <f t="shared" si="6"/>
        <v>799016.43</v>
      </c>
      <c r="Y110" s="146">
        <f t="shared" si="5"/>
        <v>0</v>
      </c>
      <c r="Z110" s="136"/>
      <c r="AA110" s="136"/>
    </row>
    <row r="111" spans="2:27" s="122" customFormat="1" ht="30">
      <c r="B111" s="137" t="s">
        <v>419</v>
      </c>
      <c r="C111" s="177">
        <v>3132</v>
      </c>
      <c r="D111" s="241" t="s">
        <v>429</v>
      </c>
      <c r="E111" s="241" t="s">
        <v>452</v>
      </c>
      <c r="F111" s="241" t="s">
        <v>82</v>
      </c>
      <c r="G111" s="242" t="s">
        <v>453</v>
      </c>
      <c r="H111" s="243" t="s">
        <v>539</v>
      </c>
      <c r="I111" s="222"/>
      <c r="J111" s="245">
        <v>7200</v>
      </c>
      <c r="K111" s="128"/>
      <c r="L111" s="128"/>
      <c r="M111" s="128"/>
      <c r="N111" s="245">
        <v>7200</v>
      </c>
      <c r="O111" s="216"/>
      <c r="P111" s="216"/>
      <c r="Q111" s="216"/>
      <c r="R111" s="216"/>
      <c r="S111" s="216"/>
      <c r="T111" s="216"/>
      <c r="U111" s="216"/>
      <c r="V111" s="149"/>
      <c r="W111" s="149"/>
      <c r="X111" s="146">
        <f t="shared" si="6"/>
        <v>7200</v>
      </c>
      <c r="Y111" s="146">
        <f t="shared" si="5"/>
        <v>0</v>
      </c>
      <c r="Z111" s="136"/>
      <c r="AA111" s="136"/>
    </row>
    <row r="112" spans="2:27" s="122" customFormat="1" ht="30">
      <c r="B112" s="185" t="s">
        <v>417</v>
      </c>
      <c r="C112" s="177">
        <v>3132</v>
      </c>
      <c r="D112" s="241" t="s">
        <v>429</v>
      </c>
      <c r="E112" s="241" t="s">
        <v>452</v>
      </c>
      <c r="F112" s="241" t="s">
        <v>82</v>
      </c>
      <c r="G112" s="242" t="s">
        <v>453</v>
      </c>
      <c r="H112" s="243" t="s">
        <v>484</v>
      </c>
      <c r="I112" s="222"/>
      <c r="J112" s="245">
        <v>229632.65</v>
      </c>
      <c r="K112" s="128"/>
      <c r="L112" s="128"/>
      <c r="M112" s="128"/>
      <c r="N112" s="245">
        <v>229632.65</v>
      </c>
      <c r="O112" s="216"/>
      <c r="P112" s="149"/>
      <c r="Q112" s="216"/>
      <c r="R112" s="149"/>
      <c r="S112" s="216"/>
      <c r="T112" s="216"/>
      <c r="U112" s="149"/>
      <c r="V112" s="149"/>
      <c r="W112" s="149"/>
      <c r="X112" s="146">
        <f t="shared" si="6"/>
        <v>229632.65</v>
      </c>
      <c r="Y112" s="146">
        <f t="shared" si="5"/>
        <v>0</v>
      </c>
      <c r="Z112" s="136"/>
      <c r="AA112" s="136"/>
    </row>
    <row r="113" spans="2:27" s="122" customFormat="1" ht="30">
      <c r="B113" s="185" t="s">
        <v>417</v>
      </c>
      <c r="C113" s="177">
        <v>3132</v>
      </c>
      <c r="D113" s="241" t="s">
        <v>429</v>
      </c>
      <c r="E113" s="241" t="s">
        <v>452</v>
      </c>
      <c r="F113" s="241" t="s">
        <v>82</v>
      </c>
      <c r="G113" s="242" t="s">
        <v>453</v>
      </c>
      <c r="H113" s="243" t="s">
        <v>485</v>
      </c>
      <c r="I113" s="222"/>
      <c r="J113" s="245">
        <v>162839</v>
      </c>
      <c r="K113" s="128"/>
      <c r="L113" s="128"/>
      <c r="M113" s="128"/>
      <c r="N113" s="245">
        <v>162839</v>
      </c>
      <c r="O113" s="216"/>
      <c r="P113" s="128"/>
      <c r="Q113" s="128"/>
      <c r="R113" s="149"/>
      <c r="S113" s="149"/>
      <c r="T113" s="149"/>
      <c r="U113" s="149"/>
      <c r="V113" s="149"/>
      <c r="W113" s="184"/>
      <c r="X113" s="146">
        <f t="shared" si="6"/>
        <v>162839</v>
      </c>
      <c r="Y113" s="146">
        <f t="shared" si="5"/>
        <v>0</v>
      </c>
      <c r="Z113" s="136"/>
      <c r="AA113" s="136"/>
    </row>
    <row r="114" spans="2:27" s="122" customFormat="1" ht="45">
      <c r="B114" s="185" t="s">
        <v>418</v>
      </c>
      <c r="C114" s="177">
        <v>3132</v>
      </c>
      <c r="D114" s="241" t="s">
        <v>429</v>
      </c>
      <c r="E114" s="241" t="s">
        <v>452</v>
      </c>
      <c r="F114" s="241" t="s">
        <v>82</v>
      </c>
      <c r="G114" s="242" t="s">
        <v>453</v>
      </c>
      <c r="H114" s="243" t="s">
        <v>540</v>
      </c>
      <c r="I114" s="222"/>
      <c r="J114" s="245">
        <v>102831.19</v>
      </c>
      <c r="K114" s="128"/>
      <c r="L114" s="128"/>
      <c r="M114" s="128"/>
      <c r="N114" s="245">
        <v>102831.19</v>
      </c>
      <c r="O114" s="216"/>
      <c r="P114" s="128"/>
      <c r="Q114" s="216"/>
      <c r="R114" s="149"/>
      <c r="S114" s="216"/>
      <c r="T114" s="149"/>
      <c r="U114" s="216"/>
      <c r="V114" s="216"/>
      <c r="W114" s="216"/>
      <c r="X114" s="146">
        <f t="shared" si="6"/>
        <v>102831.19</v>
      </c>
      <c r="Y114" s="146">
        <f t="shared" si="5"/>
        <v>0</v>
      </c>
      <c r="Z114" s="136"/>
      <c r="AA114" s="136"/>
    </row>
    <row r="115" spans="2:27" s="122" customFormat="1" ht="45">
      <c r="B115" s="185" t="s">
        <v>418</v>
      </c>
      <c r="C115" s="177">
        <v>3132</v>
      </c>
      <c r="D115" s="241" t="s">
        <v>429</v>
      </c>
      <c r="E115" s="241" t="s">
        <v>452</v>
      </c>
      <c r="F115" s="241" t="s">
        <v>82</v>
      </c>
      <c r="G115" s="242" t="s">
        <v>453</v>
      </c>
      <c r="H115" s="243" t="s">
        <v>541</v>
      </c>
      <c r="I115" s="222"/>
      <c r="J115" s="245">
        <v>998160</v>
      </c>
      <c r="K115" s="128"/>
      <c r="L115" s="128"/>
      <c r="M115" s="128"/>
      <c r="N115" s="245">
        <v>998160</v>
      </c>
      <c r="O115" s="216"/>
      <c r="P115" s="128"/>
      <c r="Q115" s="128"/>
      <c r="R115" s="149"/>
      <c r="S115" s="216"/>
      <c r="T115" s="149"/>
      <c r="U115" s="216"/>
      <c r="V115" s="149"/>
      <c r="W115" s="149"/>
      <c r="X115" s="146">
        <f t="shared" si="6"/>
        <v>998160</v>
      </c>
      <c r="Y115" s="146">
        <f t="shared" si="5"/>
        <v>0</v>
      </c>
      <c r="Z115" s="136"/>
      <c r="AA115" s="136"/>
    </row>
    <row r="116" spans="2:27" s="122" customFormat="1" ht="45">
      <c r="B116" s="185" t="s">
        <v>418</v>
      </c>
      <c r="C116" s="177">
        <v>3132</v>
      </c>
      <c r="D116" s="241" t="s">
        <v>429</v>
      </c>
      <c r="E116" s="241" t="s">
        <v>452</v>
      </c>
      <c r="F116" s="241" t="s">
        <v>82</v>
      </c>
      <c r="G116" s="242" t="s">
        <v>453</v>
      </c>
      <c r="H116" s="243" t="s">
        <v>542</v>
      </c>
      <c r="I116" s="222"/>
      <c r="J116" s="245">
        <v>1190002</v>
      </c>
      <c r="K116" s="128"/>
      <c r="L116" s="128"/>
      <c r="M116" s="128"/>
      <c r="N116" s="245">
        <v>1190002</v>
      </c>
      <c r="O116" s="216"/>
      <c r="P116" s="216"/>
      <c r="Q116" s="216"/>
      <c r="R116" s="149"/>
      <c r="S116" s="216"/>
      <c r="T116" s="216"/>
      <c r="U116" s="149"/>
      <c r="V116" s="149"/>
      <c r="W116" s="149"/>
      <c r="X116" s="146">
        <f t="shared" si="6"/>
        <v>1190002</v>
      </c>
      <c r="Y116" s="146">
        <f t="shared" si="5"/>
        <v>0</v>
      </c>
      <c r="Z116" s="136"/>
      <c r="AA116" s="136"/>
    </row>
    <row r="117" spans="2:27" s="122" customFormat="1" ht="30">
      <c r="B117" s="185" t="s">
        <v>418</v>
      </c>
      <c r="C117" s="177">
        <v>3132</v>
      </c>
      <c r="D117" s="241" t="s">
        <v>429</v>
      </c>
      <c r="E117" s="241" t="s">
        <v>452</v>
      </c>
      <c r="F117" s="241" t="s">
        <v>82</v>
      </c>
      <c r="G117" s="242" t="s">
        <v>453</v>
      </c>
      <c r="H117" s="243" t="s">
        <v>543</v>
      </c>
      <c r="I117" s="222"/>
      <c r="J117" s="245">
        <v>813804.8</v>
      </c>
      <c r="K117" s="128"/>
      <c r="L117" s="128"/>
      <c r="M117" s="128"/>
      <c r="N117" s="245">
        <v>813804.8</v>
      </c>
      <c r="O117" s="216"/>
      <c r="P117" s="216"/>
      <c r="Q117" s="216"/>
      <c r="R117" s="216"/>
      <c r="S117" s="216"/>
      <c r="T117" s="216"/>
      <c r="U117" s="216"/>
      <c r="V117" s="149"/>
      <c r="W117" s="149"/>
      <c r="X117" s="146">
        <f t="shared" si="6"/>
        <v>813804.8</v>
      </c>
      <c r="Y117" s="146">
        <f t="shared" si="5"/>
        <v>0</v>
      </c>
      <c r="Z117" s="136"/>
      <c r="AA117" s="136"/>
    </row>
    <row r="118" spans="2:27" s="122" customFormat="1" ht="45">
      <c r="B118" s="185" t="s">
        <v>418</v>
      </c>
      <c r="C118" s="177">
        <v>3132</v>
      </c>
      <c r="D118" s="241" t="s">
        <v>429</v>
      </c>
      <c r="E118" s="241" t="s">
        <v>452</v>
      </c>
      <c r="F118" s="241" t="s">
        <v>82</v>
      </c>
      <c r="G118" s="242" t="s">
        <v>453</v>
      </c>
      <c r="H118" s="243" t="s">
        <v>544</v>
      </c>
      <c r="I118" s="222"/>
      <c r="J118" s="245">
        <v>175397.71</v>
      </c>
      <c r="K118" s="128"/>
      <c r="L118" s="128"/>
      <c r="M118" s="128"/>
      <c r="N118" s="245">
        <v>175397.71</v>
      </c>
      <c r="O118" s="216"/>
      <c r="P118" s="216"/>
      <c r="Q118" s="216"/>
      <c r="R118" s="149"/>
      <c r="S118" s="216"/>
      <c r="T118" s="216"/>
      <c r="U118" s="216"/>
      <c r="V118" s="149"/>
      <c r="W118" s="149"/>
      <c r="X118" s="146">
        <f t="shared" si="6"/>
        <v>175397.71</v>
      </c>
      <c r="Y118" s="146">
        <f t="shared" si="5"/>
        <v>0</v>
      </c>
      <c r="Z118" s="136"/>
      <c r="AA118" s="136"/>
    </row>
    <row r="119" spans="2:27" s="122" customFormat="1" ht="45">
      <c r="B119" s="185" t="s">
        <v>418</v>
      </c>
      <c r="C119" s="177">
        <v>3132</v>
      </c>
      <c r="D119" s="241" t="s">
        <v>429</v>
      </c>
      <c r="E119" s="241" t="s">
        <v>452</v>
      </c>
      <c r="F119" s="241" t="s">
        <v>82</v>
      </c>
      <c r="G119" s="242" t="s">
        <v>453</v>
      </c>
      <c r="H119" s="243" t="s">
        <v>480</v>
      </c>
      <c r="I119" s="222"/>
      <c r="J119" s="245">
        <v>901022.49</v>
      </c>
      <c r="K119" s="128"/>
      <c r="L119" s="128"/>
      <c r="M119" s="128"/>
      <c r="N119" s="245">
        <v>901022.49</v>
      </c>
      <c r="O119" s="216"/>
      <c r="P119" s="216"/>
      <c r="Q119" s="216"/>
      <c r="R119" s="216"/>
      <c r="S119" s="216"/>
      <c r="T119" s="216"/>
      <c r="U119" s="216"/>
      <c r="V119" s="149"/>
      <c r="W119" s="149"/>
      <c r="X119" s="146">
        <f t="shared" si="6"/>
        <v>901022.49</v>
      </c>
      <c r="Y119" s="146">
        <f t="shared" si="5"/>
        <v>0</v>
      </c>
      <c r="Z119" s="136"/>
      <c r="AA119" s="136"/>
    </row>
    <row r="120" spans="2:27" s="122" customFormat="1" ht="45">
      <c r="B120" s="185" t="s">
        <v>418</v>
      </c>
      <c r="C120" s="177">
        <v>3132</v>
      </c>
      <c r="D120" s="241" t="s">
        <v>429</v>
      </c>
      <c r="E120" s="241" t="s">
        <v>452</v>
      </c>
      <c r="F120" s="241" t="s">
        <v>82</v>
      </c>
      <c r="G120" s="242" t="s">
        <v>453</v>
      </c>
      <c r="H120" s="243" t="s">
        <v>545</v>
      </c>
      <c r="I120" s="222"/>
      <c r="J120" s="245">
        <v>850000</v>
      </c>
      <c r="K120" s="128"/>
      <c r="L120" s="128"/>
      <c r="M120" s="128"/>
      <c r="N120" s="245">
        <v>850000</v>
      </c>
      <c r="O120" s="216"/>
      <c r="P120" s="216"/>
      <c r="Q120" s="149"/>
      <c r="R120" s="216"/>
      <c r="S120" s="216"/>
      <c r="T120" s="216"/>
      <c r="U120" s="216"/>
      <c r="V120" s="149"/>
      <c r="W120" s="184"/>
      <c r="X120" s="146">
        <f t="shared" si="6"/>
        <v>850000</v>
      </c>
      <c r="Y120" s="146">
        <f t="shared" si="5"/>
        <v>0</v>
      </c>
      <c r="Z120" s="136"/>
      <c r="AA120" s="136"/>
    </row>
    <row r="121" spans="2:27" s="122" customFormat="1" ht="30">
      <c r="B121" s="185" t="s">
        <v>418</v>
      </c>
      <c r="C121" s="177">
        <v>3132</v>
      </c>
      <c r="D121" s="241" t="s">
        <v>429</v>
      </c>
      <c r="E121" s="241" t="s">
        <v>452</v>
      </c>
      <c r="F121" s="241" t="s">
        <v>82</v>
      </c>
      <c r="G121" s="242" t="s">
        <v>453</v>
      </c>
      <c r="H121" s="243" t="s">
        <v>546</v>
      </c>
      <c r="I121" s="222"/>
      <c r="J121" s="245">
        <v>595000</v>
      </c>
      <c r="K121" s="128"/>
      <c r="L121" s="128"/>
      <c r="M121" s="128"/>
      <c r="N121" s="245">
        <v>595000</v>
      </c>
      <c r="O121" s="216"/>
      <c r="P121" s="128"/>
      <c r="Q121" s="128"/>
      <c r="R121" s="149"/>
      <c r="S121" s="149"/>
      <c r="T121" s="149"/>
      <c r="U121" s="149"/>
      <c r="V121" s="149"/>
      <c r="W121" s="184"/>
      <c r="X121" s="146">
        <f t="shared" si="6"/>
        <v>595000</v>
      </c>
      <c r="Y121" s="146">
        <f t="shared" si="5"/>
        <v>0</v>
      </c>
      <c r="Z121" s="136"/>
      <c r="AA121" s="136"/>
    </row>
    <row r="122" spans="2:27" s="122" customFormat="1" ht="30">
      <c r="B122" s="185" t="s">
        <v>418</v>
      </c>
      <c r="C122" s="177">
        <v>3132</v>
      </c>
      <c r="D122" s="241" t="s">
        <v>429</v>
      </c>
      <c r="E122" s="241" t="s">
        <v>452</v>
      </c>
      <c r="F122" s="241" t="s">
        <v>82</v>
      </c>
      <c r="G122" s="242" t="s">
        <v>453</v>
      </c>
      <c r="H122" s="243" t="s">
        <v>547</v>
      </c>
      <c r="I122" s="222"/>
      <c r="J122" s="245">
        <v>42119.4</v>
      </c>
      <c r="K122" s="128"/>
      <c r="L122" s="128"/>
      <c r="M122" s="128"/>
      <c r="N122" s="245">
        <v>42119.4</v>
      </c>
      <c r="O122" s="216"/>
      <c r="P122" s="128"/>
      <c r="Q122" s="128"/>
      <c r="R122" s="149"/>
      <c r="S122" s="149"/>
      <c r="T122" s="149"/>
      <c r="U122" s="149"/>
      <c r="V122" s="149"/>
      <c r="W122" s="184"/>
      <c r="X122" s="146">
        <f t="shared" si="6"/>
        <v>42119.4</v>
      </c>
      <c r="Y122" s="146">
        <f t="shared" si="5"/>
        <v>0</v>
      </c>
      <c r="Z122" s="136"/>
      <c r="AA122" s="136"/>
    </row>
    <row r="123" spans="2:27" s="122" customFormat="1" ht="30">
      <c r="B123" s="137" t="s">
        <v>419</v>
      </c>
      <c r="C123" s="177">
        <v>3132</v>
      </c>
      <c r="D123" s="241" t="s">
        <v>429</v>
      </c>
      <c r="E123" s="241" t="s">
        <v>452</v>
      </c>
      <c r="F123" s="241" t="s">
        <v>82</v>
      </c>
      <c r="G123" s="242" t="s">
        <v>453</v>
      </c>
      <c r="H123" s="243" t="s">
        <v>548</v>
      </c>
      <c r="I123" s="222"/>
      <c r="J123" s="245">
        <v>103454.32</v>
      </c>
      <c r="K123" s="128"/>
      <c r="L123" s="128"/>
      <c r="M123" s="128"/>
      <c r="N123" s="216"/>
      <c r="O123" s="245">
        <v>103454.32</v>
      </c>
      <c r="P123" s="216"/>
      <c r="Q123" s="216"/>
      <c r="R123" s="216"/>
      <c r="S123" s="216"/>
      <c r="T123" s="216"/>
      <c r="U123" s="216"/>
      <c r="V123" s="216"/>
      <c r="W123" s="184"/>
      <c r="X123" s="146">
        <f t="shared" si="6"/>
        <v>103454.32</v>
      </c>
      <c r="Y123" s="146">
        <f t="shared" si="5"/>
        <v>0</v>
      </c>
      <c r="Z123" s="136"/>
      <c r="AA123" s="136"/>
    </row>
    <row r="124" spans="2:27" s="122" customFormat="1" ht="30">
      <c r="B124" s="137" t="s">
        <v>419</v>
      </c>
      <c r="C124" s="177">
        <v>3132</v>
      </c>
      <c r="D124" s="241" t="s">
        <v>429</v>
      </c>
      <c r="E124" s="241" t="s">
        <v>452</v>
      </c>
      <c r="F124" s="241" t="s">
        <v>82</v>
      </c>
      <c r="G124" s="242" t="s">
        <v>453</v>
      </c>
      <c r="H124" s="243" t="s">
        <v>549</v>
      </c>
      <c r="I124" s="222"/>
      <c r="J124" s="245">
        <v>1423236.98</v>
      </c>
      <c r="K124" s="128"/>
      <c r="L124" s="128"/>
      <c r="M124" s="128"/>
      <c r="N124" s="245">
        <v>1423236.98</v>
      </c>
      <c r="O124" s="216"/>
      <c r="P124" s="128"/>
      <c r="Q124" s="128"/>
      <c r="R124" s="149"/>
      <c r="S124" s="149"/>
      <c r="T124" s="149"/>
      <c r="U124" s="216"/>
      <c r="V124" s="149"/>
      <c r="W124" s="184"/>
      <c r="X124" s="146">
        <f t="shared" si="6"/>
        <v>1423236.98</v>
      </c>
      <c r="Y124" s="146">
        <f t="shared" si="5"/>
        <v>0</v>
      </c>
      <c r="Z124" s="136"/>
      <c r="AA124" s="136"/>
    </row>
    <row r="125" spans="2:27" s="122" customFormat="1" ht="30">
      <c r="B125" s="137" t="s">
        <v>419</v>
      </c>
      <c r="C125" s="177">
        <v>3132</v>
      </c>
      <c r="D125" s="241" t="s">
        <v>429</v>
      </c>
      <c r="E125" s="241" t="s">
        <v>452</v>
      </c>
      <c r="F125" s="241" t="s">
        <v>82</v>
      </c>
      <c r="G125" s="242" t="s">
        <v>453</v>
      </c>
      <c r="H125" s="243" t="s">
        <v>550</v>
      </c>
      <c r="I125" s="222"/>
      <c r="J125" s="245">
        <v>56651</v>
      </c>
      <c r="K125" s="128"/>
      <c r="L125" s="128"/>
      <c r="M125" s="128"/>
      <c r="N125" s="245">
        <v>56651</v>
      </c>
      <c r="O125" s="216"/>
      <c r="P125" s="128"/>
      <c r="Q125" s="128"/>
      <c r="R125" s="216"/>
      <c r="S125" s="128"/>
      <c r="T125" s="128"/>
      <c r="U125" s="149"/>
      <c r="V125" s="149"/>
      <c r="W125" s="149"/>
      <c r="X125" s="146">
        <f t="shared" si="6"/>
        <v>56651</v>
      </c>
      <c r="Y125" s="146">
        <f t="shared" si="5"/>
        <v>0</v>
      </c>
      <c r="Z125" s="136"/>
      <c r="AA125" s="136"/>
    </row>
    <row r="126" spans="2:27" s="122" customFormat="1" ht="30">
      <c r="B126" s="137" t="s">
        <v>419</v>
      </c>
      <c r="C126" s="177">
        <v>3132</v>
      </c>
      <c r="D126" s="241" t="s">
        <v>429</v>
      </c>
      <c r="E126" s="241" t="s">
        <v>452</v>
      </c>
      <c r="F126" s="241" t="s">
        <v>82</v>
      </c>
      <c r="G126" s="242" t="s">
        <v>453</v>
      </c>
      <c r="H126" s="243" t="s">
        <v>551</v>
      </c>
      <c r="I126" s="222"/>
      <c r="J126" s="245">
        <v>15289.130000000005</v>
      </c>
      <c r="K126" s="128"/>
      <c r="L126" s="128"/>
      <c r="M126" s="128"/>
      <c r="N126" s="245">
        <v>15289.130000000005</v>
      </c>
      <c r="O126" s="216"/>
      <c r="P126" s="128"/>
      <c r="Q126" s="128"/>
      <c r="R126" s="216"/>
      <c r="S126" s="128"/>
      <c r="T126" s="128"/>
      <c r="U126" s="149"/>
      <c r="V126" s="149"/>
      <c r="W126" s="149"/>
      <c r="X126" s="146">
        <f t="shared" si="6"/>
        <v>15289.130000000005</v>
      </c>
      <c r="Y126" s="146">
        <f t="shared" si="5"/>
        <v>0</v>
      </c>
      <c r="Z126" s="136"/>
      <c r="AA126" s="136"/>
    </row>
    <row r="127" spans="2:27" s="122" customFormat="1" ht="30">
      <c r="B127" s="137" t="s">
        <v>419</v>
      </c>
      <c r="C127" s="177">
        <v>3132</v>
      </c>
      <c r="D127" s="241" t="s">
        <v>429</v>
      </c>
      <c r="E127" s="241" t="s">
        <v>452</v>
      </c>
      <c r="F127" s="241" t="s">
        <v>82</v>
      </c>
      <c r="G127" s="242" t="s">
        <v>453</v>
      </c>
      <c r="H127" s="243" t="s">
        <v>552</v>
      </c>
      <c r="I127" s="222"/>
      <c r="J127" s="245">
        <v>102783.83</v>
      </c>
      <c r="K127" s="128"/>
      <c r="L127" s="128"/>
      <c r="M127" s="128"/>
      <c r="N127" s="245">
        <v>102783.83</v>
      </c>
      <c r="O127" s="216"/>
      <c r="P127" s="128"/>
      <c r="Q127" s="128"/>
      <c r="R127" s="216"/>
      <c r="S127" s="128"/>
      <c r="T127" s="128"/>
      <c r="U127" s="149"/>
      <c r="V127" s="149"/>
      <c r="W127" s="149"/>
      <c r="X127" s="146">
        <f t="shared" si="6"/>
        <v>102783.83</v>
      </c>
      <c r="Y127" s="146">
        <f t="shared" si="5"/>
        <v>0</v>
      </c>
      <c r="Z127" s="136"/>
      <c r="AA127" s="136"/>
    </row>
    <row r="128" spans="2:27" s="122" customFormat="1" ht="30">
      <c r="B128" s="185" t="s">
        <v>418</v>
      </c>
      <c r="C128" s="177">
        <v>3132</v>
      </c>
      <c r="D128" s="241" t="s">
        <v>429</v>
      </c>
      <c r="E128" s="241" t="s">
        <v>452</v>
      </c>
      <c r="F128" s="241" t="s">
        <v>82</v>
      </c>
      <c r="G128" s="242" t="s">
        <v>453</v>
      </c>
      <c r="H128" s="243" t="s">
        <v>500</v>
      </c>
      <c r="I128" s="222"/>
      <c r="J128" s="245">
        <v>8233</v>
      </c>
      <c r="K128" s="128"/>
      <c r="L128" s="128"/>
      <c r="M128" s="128"/>
      <c r="N128" s="245">
        <v>8233</v>
      </c>
      <c r="O128" s="216"/>
      <c r="P128" s="128"/>
      <c r="Q128" s="128"/>
      <c r="R128" s="128"/>
      <c r="S128" s="128"/>
      <c r="T128" s="128"/>
      <c r="U128" s="149"/>
      <c r="V128" s="149"/>
      <c r="W128" s="149"/>
      <c r="X128" s="146">
        <f t="shared" si="6"/>
        <v>8233</v>
      </c>
      <c r="Y128" s="146">
        <f t="shared" si="5"/>
        <v>0</v>
      </c>
      <c r="Z128" s="136"/>
      <c r="AA128" s="136"/>
    </row>
    <row r="129" spans="2:27" s="122" customFormat="1" ht="30">
      <c r="B129" s="185" t="s">
        <v>418</v>
      </c>
      <c r="C129" s="177">
        <v>3132</v>
      </c>
      <c r="D129" s="241" t="s">
        <v>429</v>
      </c>
      <c r="E129" s="241" t="s">
        <v>452</v>
      </c>
      <c r="F129" s="241" t="s">
        <v>82</v>
      </c>
      <c r="G129" s="242" t="s">
        <v>453</v>
      </c>
      <c r="H129" s="243" t="s">
        <v>553</v>
      </c>
      <c r="I129" s="222"/>
      <c r="J129" s="245">
        <v>20673.48</v>
      </c>
      <c r="K129" s="128"/>
      <c r="L129" s="128"/>
      <c r="M129" s="128"/>
      <c r="N129" s="245">
        <v>20673.48</v>
      </c>
      <c r="O129" s="216"/>
      <c r="P129" s="128"/>
      <c r="Q129" s="128"/>
      <c r="R129" s="128"/>
      <c r="S129" s="128"/>
      <c r="T129" s="128"/>
      <c r="U129" s="149"/>
      <c r="V129" s="149"/>
      <c r="W129" s="149"/>
      <c r="X129" s="146">
        <f t="shared" si="6"/>
        <v>20673.48</v>
      </c>
      <c r="Y129" s="146">
        <f t="shared" si="5"/>
        <v>0</v>
      </c>
      <c r="Z129" s="136"/>
      <c r="AA129" s="136"/>
    </row>
    <row r="130" spans="2:27" s="122" customFormat="1" ht="30">
      <c r="B130" s="185" t="s">
        <v>418</v>
      </c>
      <c r="C130" s="177">
        <v>3132</v>
      </c>
      <c r="D130" s="241" t="s">
        <v>429</v>
      </c>
      <c r="E130" s="241" t="s">
        <v>452</v>
      </c>
      <c r="F130" s="241" t="s">
        <v>82</v>
      </c>
      <c r="G130" s="242" t="s">
        <v>453</v>
      </c>
      <c r="H130" s="243" t="s">
        <v>554</v>
      </c>
      <c r="I130" s="222"/>
      <c r="J130" s="245">
        <v>31636.34</v>
      </c>
      <c r="K130" s="128"/>
      <c r="L130" s="128"/>
      <c r="M130" s="128"/>
      <c r="N130" s="245">
        <v>31636.34</v>
      </c>
      <c r="O130" s="216"/>
      <c r="P130" s="128"/>
      <c r="Q130" s="128"/>
      <c r="R130" s="128"/>
      <c r="S130" s="128"/>
      <c r="T130" s="128"/>
      <c r="U130" s="149"/>
      <c r="V130" s="149"/>
      <c r="W130" s="149"/>
      <c r="X130" s="146">
        <f t="shared" si="6"/>
        <v>31636.34</v>
      </c>
      <c r="Y130" s="146">
        <f t="shared" si="5"/>
        <v>0</v>
      </c>
      <c r="Z130" s="136"/>
      <c r="AA130" s="136"/>
    </row>
    <row r="131" spans="2:27" s="122" customFormat="1" ht="30">
      <c r="B131" s="185" t="s">
        <v>418</v>
      </c>
      <c r="C131" s="177">
        <v>3132</v>
      </c>
      <c r="D131" s="241" t="s">
        <v>429</v>
      </c>
      <c r="E131" s="241" t="s">
        <v>452</v>
      </c>
      <c r="F131" s="241" t="s">
        <v>82</v>
      </c>
      <c r="G131" s="242" t="s">
        <v>453</v>
      </c>
      <c r="H131" s="243" t="s">
        <v>555</v>
      </c>
      <c r="I131" s="222"/>
      <c r="J131" s="245">
        <v>72424.649999999994</v>
      </c>
      <c r="K131" s="128"/>
      <c r="L131" s="128"/>
      <c r="M131" s="128"/>
      <c r="N131" s="245">
        <v>72424.649999999994</v>
      </c>
      <c r="O131" s="216"/>
      <c r="P131" s="128"/>
      <c r="Q131" s="128"/>
      <c r="R131" s="128"/>
      <c r="S131" s="128"/>
      <c r="T131" s="128"/>
      <c r="U131" s="128"/>
      <c r="V131" s="216"/>
      <c r="W131" s="149"/>
      <c r="X131" s="146">
        <f t="shared" si="6"/>
        <v>72424.649999999994</v>
      </c>
      <c r="Y131" s="146">
        <f t="shared" si="5"/>
        <v>0</v>
      </c>
      <c r="Z131" s="136"/>
      <c r="AA131" s="136"/>
    </row>
    <row r="132" spans="2:27" s="122" customFormat="1" ht="30">
      <c r="B132" s="185" t="s">
        <v>418</v>
      </c>
      <c r="C132" s="177">
        <v>3132</v>
      </c>
      <c r="D132" s="241" t="s">
        <v>429</v>
      </c>
      <c r="E132" s="241" t="s">
        <v>452</v>
      </c>
      <c r="F132" s="241" t="s">
        <v>82</v>
      </c>
      <c r="G132" s="242" t="s">
        <v>453</v>
      </c>
      <c r="H132" s="243" t="s">
        <v>556</v>
      </c>
      <c r="I132" s="222"/>
      <c r="J132" s="245">
        <v>27602.45</v>
      </c>
      <c r="K132" s="128"/>
      <c r="L132" s="128"/>
      <c r="M132" s="128"/>
      <c r="N132" s="245">
        <v>27602.45</v>
      </c>
      <c r="O132" s="216"/>
      <c r="P132" s="128"/>
      <c r="Q132" s="128"/>
      <c r="R132" s="128"/>
      <c r="S132" s="128"/>
      <c r="T132" s="216"/>
      <c r="U132" s="149"/>
      <c r="V132" s="149"/>
      <c r="W132" s="149"/>
      <c r="X132" s="146">
        <f t="shared" si="6"/>
        <v>27602.45</v>
      </c>
      <c r="Y132" s="146">
        <f t="shared" si="5"/>
        <v>0</v>
      </c>
      <c r="Z132" s="136"/>
      <c r="AA132" s="136"/>
    </row>
    <row r="133" spans="2:27" s="122" customFormat="1" ht="30">
      <c r="B133" s="185" t="s">
        <v>418</v>
      </c>
      <c r="C133" s="177">
        <v>3132</v>
      </c>
      <c r="D133" s="241" t="s">
        <v>429</v>
      </c>
      <c r="E133" s="241" t="s">
        <v>452</v>
      </c>
      <c r="F133" s="241" t="s">
        <v>82</v>
      </c>
      <c r="G133" s="242" t="s">
        <v>453</v>
      </c>
      <c r="H133" s="243" t="s">
        <v>557</v>
      </c>
      <c r="I133" s="222"/>
      <c r="J133" s="245">
        <v>149832.62</v>
      </c>
      <c r="K133" s="128"/>
      <c r="L133" s="128"/>
      <c r="M133" s="128"/>
      <c r="N133" s="245">
        <v>149832.62</v>
      </c>
      <c r="O133" s="216"/>
      <c r="P133" s="128"/>
      <c r="Q133" s="216"/>
      <c r="R133" s="128"/>
      <c r="S133" s="128"/>
      <c r="T133" s="128"/>
      <c r="U133" s="128"/>
      <c r="V133" s="128"/>
      <c r="W133" s="184"/>
      <c r="X133" s="146">
        <f t="shared" si="6"/>
        <v>149832.62</v>
      </c>
      <c r="Y133" s="146">
        <f t="shared" si="5"/>
        <v>0</v>
      </c>
      <c r="Z133" s="136"/>
      <c r="AA133" s="136"/>
    </row>
    <row r="134" spans="2:27" s="122" customFormat="1" ht="30">
      <c r="B134" s="185" t="s">
        <v>418</v>
      </c>
      <c r="C134" s="177">
        <v>3132</v>
      </c>
      <c r="D134" s="241" t="s">
        <v>429</v>
      </c>
      <c r="E134" s="241" t="s">
        <v>452</v>
      </c>
      <c r="F134" s="241" t="s">
        <v>82</v>
      </c>
      <c r="G134" s="242" t="s">
        <v>453</v>
      </c>
      <c r="H134" s="243" t="s">
        <v>502</v>
      </c>
      <c r="I134" s="222"/>
      <c r="J134" s="245">
        <v>402953</v>
      </c>
      <c r="K134" s="128"/>
      <c r="L134" s="128"/>
      <c r="M134" s="128"/>
      <c r="N134" s="245">
        <v>402953</v>
      </c>
      <c r="O134" s="216"/>
      <c r="P134" s="128"/>
      <c r="Q134" s="128"/>
      <c r="R134" s="149"/>
      <c r="S134" s="149"/>
      <c r="T134" s="149"/>
      <c r="U134" s="149"/>
      <c r="V134" s="149"/>
      <c r="W134" s="184"/>
      <c r="X134" s="146">
        <f t="shared" si="6"/>
        <v>402953</v>
      </c>
      <c r="Y134" s="146">
        <f t="shared" si="5"/>
        <v>0</v>
      </c>
      <c r="Z134" s="136"/>
      <c r="AA134" s="136"/>
    </row>
    <row r="135" spans="2:27" s="122" customFormat="1" ht="30">
      <c r="B135" s="185" t="s">
        <v>418</v>
      </c>
      <c r="C135" s="177">
        <v>3132</v>
      </c>
      <c r="D135" s="241" t="s">
        <v>429</v>
      </c>
      <c r="E135" s="241" t="s">
        <v>452</v>
      </c>
      <c r="F135" s="241" t="s">
        <v>82</v>
      </c>
      <c r="G135" s="242" t="s">
        <v>453</v>
      </c>
      <c r="H135" s="243" t="s">
        <v>558</v>
      </c>
      <c r="I135" s="222"/>
      <c r="J135" s="245">
        <v>14434.36</v>
      </c>
      <c r="K135" s="128"/>
      <c r="L135" s="128"/>
      <c r="M135" s="128"/>
      <c r="N135" s="245">
        <v>14434.36</v>
      </c>
      <c r="O135" s="216"/>
      <c r="P135" s="128"/>
      <c r="Q135" s="128"/>
      <c r="R135" s="149"/>
      <c r="S135" s="149"/>
      <c r="T135" s="149"/>
      <c r="U135" s="149"/>
      <c r="V135" s="149"/>
      <c r="W135" s="184"/>
      <c r="X135" s="146">
        <f t="shared" si="6"/>
        <v>14434.36</v>
      </c>
      <c r="Y135" s="146">
        <f t="shared" si="5"/>
        <v>0</v>
      </c>
      <c r="Z135" s="136"/>
      <c r="AA135" s="136"/>
    </row>
    <row r="136" spans="2:27" s="122" customFormat="1" ht="30">
      <c r="B136" s="137" t="s">
        <v>419</v>
      </c>
      <c r="C136" s="177">
        <v>3132</v>
      </c>
      <c r="D136" s="241" t="s">
        <v>429</v>
      </c>
      <c r="E136" s="241" t="s">
        <v>452</v>
      </c>
      <c r="F136" s="241" t="s">
        <v>82</v>
      </c>
      <c r="G136" s="242" t="s">
        <v>453</v>
      </c>
      <c r="H136" s="243" t="s">
        <v>559</v>
      </c>
      <c r="I136" s="222"/>
      <c r="J136" s="245">
        <v>33013.459999999992</v>
      </c>
      <c r="K136" s="128"/>
      <c r="L136" s="128"/>
      <c r="M136" s="128"/>
      <c r="N136" s="245">
        <v>33013.459999999992</v>
      </c>
      <c r="O136" s="216"/>
      <c r="P136" s="216"/>
      <c r="Q136" s="128"/>
      <c r="R136" s="128"/>
      <c r="S136" s="128"/>
      <c r="T136" s="128"/>
      <c r="U136" s="128"/>
      <c r="V136" s="128"/>
      <c r="W136" s="128"/>
      <c r="X136" s="146">
        <f t="shared" si="6"/>
        <v>33013.459999999992</v>
      </c>
      <c r="Y136" s="146">
        <f t="shared" si="5"/>
        <v>0</v>
      </c>
      <c r="Z136" s="136"/>
      <c r="AA136" s="136"/>
    </row>
    <row r="137" spans="2:27" s="122" customFormat="1" ht="30">
      <c r="B137" s="185" t="s">
        <v>417</v>
      </c>
      <c r="C137" s="177">
        <v>3132</v>
      </c>
      <c r="D137" s="241" t="s">
        <v>429</v>
      </c>
      <c r="E137" s="241" t="s">
        <v>452</v>
      </c>
      <c r="F137" s="241" t="s">
        <v>82</v>
      </c>
      <c r="G137" s="242" t="s">
        <v>453</v>
      </c>
      <c r="H137" s="243" t="s">
        <v>560</v>
      </c>
      <c r="I137" s="222"/>
      <c r="J137" s="245">
        <v>29490.3</v>
      </c>
      <c r="K137" s="128"/>
      <c r="L137" s="128"/>
      <c r="M137" s="128"/>
      <c r="N137" s="245">
        <v>29490.3</v>
      </c>
      <c r="O137" s="216"/>
      <c r="P137" s="128"/>
      <c r="Q137" s="128"/>
      <c r="R137" s="149"/>
      <c r="S137" s="149"/>
      <c r="T137" s="149"/>
      <c r="U137" s="149"/>
      <c r="V137" s="149"/>
      <c r="W137" s="184"/>
      <c r="X137" s="146">
        <f t="shared" si="6"/>
        <v>29490.3</v>
      </c>
      <c r="Y137" s="146">
        <f t="shared" si="5"/>
        <v>0</v>
      </c>
      <c r="Z137" s="136"/>
      <c r="AA137" s="136"/>
    </row>
    <row r="138" spans="2:27" s="122" customFormat="1" ht="30">
      <c r="B138" s="185" t="s">
        <v>418</v>
      </c>
      <c r="C138" s="177">
        <v>3132</v>
      </c>
      <c r="D138" s="241" t="s">
        <v>429</v>
      </c>
      <c r="E138" s="241" t="s">
        <v>452</v>
      </c>
      <c r="F138" s="241" t="s">
        <v>82</v>
      </c>
      <c r="G138" s="242" t="s">
        <v>453</v>
      </c>
      <c r="H138" s="243" t="s">
        <v>561</v>
      </c>
      <c r="I138" s="222"/>
      <c r="J138" s="245">
        <v>93568.640000000189</v>
      </c>
      <c r="K138" s="128"/>
      <c r="L138" s="128"/>
      <c r="M138" s="128"/>
      <c r="N138" s="245">
        <v>93568.640000000189</v>
      </c>
      <c r="O138" s="216"/>
      <c r="P138" s="128"/>
      <c r="Q138" s="128"/>
      <c r="R138" s="149"/>
      <c r="S138" s="149"/>
      <c r="T138" s="149"/>
      <c r="U138" s="149"/>
      <c r="V138" s="149"/>
      <c r="W138" s="184"/>
      <c r="X138" s="146">
        <f t="shared" si="6"/>
        <v>93568.640000000189</v>
      </c>
      <c r="Y138" s="146">
        <f t="shared" si="5"/>
        <v>0</v>
      </c>
      <c r="Z138" s="136"/>
      <c r="AA138" s="136"/>
    </row>
    <row r="139" spans="2:27" s="122" customFormat="1" ht="30">
      <c r="B139" s="185" t="s">
        <v>418</v>
      </c>
      <c r="C139" s="177">
        <v>3132</v>
      </c>
      <c r="D139" s="241" t="s">
        <v>429</v>
      </c>
      <c r="E139" s="241" t="s">
        <v>452</v>
      </c>
      <c r="F139" s="241" t="s">
        <v>82</v>
      </c>
      <c r="G139" s="242" t="s">
        <v>453</v>
      </c>
      <c r="H139" s="243" t="s">
        <v>562</v>
      </c>
      <c r="I139" s="222"/>
      <c r="J139" s="245">
        <v>291641.5299999998</v>
      </c>
      <c r="K139" s="128"/>
      <c r="L139" s="128"/>
      <c r="M139" s="128"/>
      <c r="N139" s="245">
        <v>291641.5299999998</v>
      </c>
      <c r="O139" s="216"/>
      <c r="P139" s="128"/>
      <c r="Q139" s="128"/>
      <c r="R139" s="149"/>
      <c r="S139" s="149"/>
      <c r="T139" s="149"/>
      <c r="U139" s="149"/>
      <c r="V139" s="149"/>
      <c r="W139" s="184"/>
      <c r="X139" s="146">
        <f t="shared" si="6"/>
        <v>291641.5299999998</v>
      </c>
      <c r="Y139" s="146">
        <f t="shared" si="5"/>
        <v>0</v>
      </c>
      <c r="Z139" s="136"/>
      <c r="AA139" s="136"/>
    </row>
    <row r="140" spans="2:27" s="122" customFormat="1" ht="30">
      <c r="B140" s="185" t="s">
        <v>418</v>
      </c>
      <c r="C140" s="177">
        <v>3132</v>
      </c>
      <c r="D140" s="241" t="s">
        <v>429</v>
      </c>
      <c r="E140" s="241" t="s">
        <v>452</v>
      </c>
      <c r="F140" s="241" t="s">
        <v>82</v>
      </c>
      <c r="G140" s="242" t="s">
        <v>453</v>
      </c>
      <c r="H140" s="243" t="s">
        <v>563</v>
      </c>
      <c r="I140" s="222"/>
      <c r="J140" s="245">
        <v>33613.32</v>
      </c>
      <c r="K140" s="128"/>
      <c r="L140" s="128"/>
      <c r="M140" s="128"/>
      <c r="N140" s="245">
        <v>33613.32</v>
      </c>
      <c r="O140" s="216"/>
      <c r="P140" s="128"/>
      <c r="Q140" s="128"/>
      <c r="R140" s="149"/>
      <c r="S140" s="149"/>
      <c r="T140" s="149"/>
      <c r="U140" s="149"/>
      <c r="V140" s="149"/>
      <c r="W140" s="184"/>
      <c r="X140" s="146">
        <f t="shared" si="6"/>
        <v>33613.32</v>
      </c>
      <c r="Y140" s="146">
        <f t="shared" si="5"/>
        <v>0</v>
      </c>
      <c r="Z140" s="136"/>
      <c r="AA140" s="136"/>
    </row>
    <row r="141" spans="2:27" s="122" customFormat="1" ht="30">
      <c r="B141" s="185" t="s">
        <v>418</v>
      </c>
      <c r="C141" s="177">
        <v>3132</v>
      </c>
      <c r="D141" s="241" t="s">
        <v>429</v>
      </c>
      <c r="E141" s="241" t="s">
        <v>452</v>
      </c>
      <c r="F141" s="241" t="s">
        <v>82</v>
      </c>
      <c r="G141" s="242" t="s">
        <v>453</v>
      </c>
      <c r="H141" s="243" t="s">
        <v>564</v>
      </c>
      <c r="I141" s="222"/>
      <c r="J141" s="245">
        <v>154270.75</v>
      </c>
      <c r="K141" s="128"/>
      <c r="L141" s="128"/>
      <c r="M141" s="128"/>
      <c r="N141" s="245">
        <v>154270.75</v>
      </c>
      <c r="O141" s="216"/>
      <c r="P141" s="128"/>
      <c r="Q141" s="128"/>
      <c r="R141" s="128"/>
      <c r="S141" s="128"/>
      <c r="T141" s="128"/>
      <c r="U141" s="128"/>
      <c r="V141" s="128"/>
      <c r="W141" s="128"/>
      <c r="X141" s="146">
        <f t="shared" si="6"/>
        <v>154270.75</v>
      </c>
      <c r="Y141" s="146">
        <f t="shared" ref="Y141:Y204" si="7">X141-J141</f>
        <v>0</v>
      </c>
      <c r="Z141" s="136"/>
      <c r="AA141" s="136"/>
    </row>
    <row r="142" spans="2:27" s="122" customFormat="1" ht="45">
      <c r="B142" s="185" t="s">
        <v>418</v>
      </c>
      <c r="C142" s="177">
        <v>3132</v>
      </c>
      <c r="D142" s="241" t="s">
        <v>507</v>
      </c>
      <c r="E142" s="241" t="s">
        <v>508</v>
      </c>
      <c r="F142" s="241" t="s">
        <v>509</v>
      </c>
      <c r="G142" s="242" t="s">
        <v>510</v>
      </c>
      <c r="H142" s="243" t="s">
        <v>565</v>
      </c>
      <c r="I142" s="222"/>
      <c r="J142" s="245">
        <v>12338.5</v>
      </c>
      <c r="K142" s="128"/>
      <c r="L142" s="128"/>
      <c r="M142" s="128"/>
      <c r="N142" s="245">
        <v>12338.5</v>
      </c>
      <c r="O142" s="216"/>
      <c r="P142" s="128"/>
      <c r="Q142" s="128"/>
      <c r="R142" s="128"/>
      <c r="S142" s="128"/>
      <c r="T142" s="128"/>
      <c r="U142" s="128"/>
      <c r="V142" s="128"/>
      <c r="W142" s="128"/>
      <c r="X142" s="146">
        <f t="shared" ref="X142:X205" si="8">SUM(L142:W142)</f>
        <v>12338.5</v>
      </c>
      <c r="Y142" s="146">
        <f t="shared" si="7"/>
        <v>0</v>
      </c>
      <c r="Z142" s="136"/>
      <c r="AA142" s="136"/>
    </row>
    <row r="143" spans="2:27" s="122" customFormat="1" ht="45">
      <c r="B143" s="185" t="s">
        <v>418</v>
      </c>
      <c r="C143" s="177">
        <v>3132</v>
      </c>
      <c r="D143" s="241" t="s">
        <v>507</v>
      </c>
      <c r="E143" s="241" t="s">
        <v>508</v>
      </c>
      <c r="F143" s="241" t="s">
        <v>509</v>
      </c>
      <c r="G143" s="242" t="s">
        <v>510</v>
      </c>
      <c r="H143" s="243" t="s">
        <v>566</v>
      </c>
      <c r="I143" s="222"/>
      <c r="J143" s="245">
        <v>17739.5</v>
      </c>
      <c r="K143" s="128"/>
      <c r="L143" s="128"/>
      <c r="M143" s="128"/>
      <c r="N143" s="245">
        <v>17739.5</v>
      </c>
      <c r="O143" s="216"/>
      <c r="P143" s="128"/>
      <c r="Q143" s="128"/>
      <c r="R143" s="149"/>
      <c r="S143" s="149"/>
      <c r="T143" s="149"/>
      <c r="U143" s="149"/>
      <c r="V143" s="149"/>
      <c r="W143" s="184"/>
      <c r="X143" s="146">
        <f t="shared" si="8"/>
        <v>17739.5</v>
      </c>
      <c r="Y143" s="146">
        <f t="shared" si="7"/>
        <v>0</v>
      </c>
      <c r="Z143" s="136"/>
      <c r="AA143" s="136"/>
    </row>
    <row r="144" spans="2:27" s="122" customFormat="1" ht="30">
      <c r="B144" s="185" t="s">
        <v>418</v>
      </c>
      <c r="C144" s="177">
        <v>3132</v>
      </c>
      <c r="D144" s="241" t="s">
        <v>507</v>
      </c>
      <c r="E144" s="241" t="s">
        <v>508</v>
      </c>
      <c r="F144" s="241" t="s">
        <v>509</v>
      </c>
      <c r="G144" s="242" t="s">
        <v>510</v>
      </c>
      <c r="H144" s="243" t="s">
        <v>567</v>
      </c>
      <c r="I144" s="222"/>
      <c r="J144" s="245">
        <v>662851</v>
      </c>
      <c r="K144" s="128"/>
      <c r="L144" s="128"/>
      <c r="M144" s="128"/>
      <c r="N144" s="216"/>
      <c r="O144" s="245">
        <v>662851</v>
      </c>
      <c r="P144" s="128"/>
      <c r="Q144" s="128"/>
      <c r="R144" s="149"/>
      <c r="S144" s="149"/>
      <c r="T144" s="149"/>
      <c r="U144" s="149"/>
      <c r="V144" s="149"/>
      <c r="W144" s="184"/>
      <c r="X144" s="146">
        <f t="shared" si="8"/>
        <v>662851</v>
      </c>
      <c r="Y144" s="146">
        <f t="shared" si="7"/>
        <v>0</v>
      </c>
      <c r="Z144" s="136"/>
      <c r="AA144" s="136"/>
    </row>
    <row r="145" spans="2:27" s="122" customFormat="1" ht="30">
      <c r="B145" s="185" t="s">
        <v>418</v>
      </c>
      <c r="C145" s="177">
        <v>3132</v>
      </c>
      <c r="D145" s="241" t="s">
        <v>507</v>
      </c>
      <c r="E145" s="241" t="s">
        <v>508</v>
      </c>
      <c r="F145" s="241" t="s">
        <v>509</v>
      </c>
      <c r="G145" s="242" t="s">
        <v>510</v>
      </c>
      <c r="H145" s="243" t="s">
        <v>568</v>
      </c>
      <c r="I145" s="222"/>
      <c r="J145" s="245">
        <v>47980.72</v>
      </c>
      <c r="K145" s="128"/>
      <c r="L145" s="128"/>
      <c r="M145" s="128"/>
      <c r="N145" s="216"/>
      <c r="O145" s="245">
        <v>47980.72</v>
      </c>
      <c r="P145" s="128"/>
      <c r="Q145" s="128"/>
      <c r="R145" s="149"/>
      <c r="S145" s="149"/>
      <c r="T145" s="149"/>
      <c r="U145" s="149"/>
      <c r="V145" s="149"/>
      <c r="W145" s="184"/>
      <c r="X145" s="146">
        <f t="shared" si="8"/>
        <v>47980.72</v>
      </c>
      <c r="Y145" s="146">
        <f t="shared" si="7"/>
        <v>0</v>
      </c>
      <c r="Z145" s="136"/>
      <c r="AA145" s="136"/>
    </row>
    <row r="146" spans="2:27" s="254" customFormat="1" ht="45">
      <c r="B146" s="171" t="s">
        <v>417</v>
      </c>
      <c r="C146" s="157">
        <v>3143</v>
      </c>
      <c r="D146" s="97" t="s">
        <v>89</v>
      </c>
      <c r="E146" s="241" t="s">
        <v>90</v>
      </c>
      <c r="F146" s="241" t="s">
        <v>5</v>
      </c>
      <c r="G146" s="242" t="s">
        <v>91</v>
      </c>
      <c r="H146" s="261" t="s">
        <v>518</v>
      </c>
      <c r="I146" s="256"/>
      <c r="J146" s="257">
        <v>408942.3</v>
      </c>
      <c r="K146" s="258"/>
      <c r="L146" s="128"/>
      <c r="M146" s="128"/>
      <c r="N146" s="257">
        <v>408942.3</v>
      </c>
      <c r="O146" s="259"/>
      <c r="P146" s="258"/>
      <c r="Q146" s="258"/>
      <c r="R146" s="258"/>
      <c r="S146" s="258"/>
      <c r="T146" s="258"/>
      <c r="U146" s="258"/>
      <c r="V146" s="260"/>
      <c r="W146" s="262"/>
      <c r="X146" s="146">
        <f t="shared" si="8"/>
        <v>408942.3</v>
      </c>
      <c r="Y146" s="260">
        <f t="shared" si="7"/>
        <v>0</v>
      </c>
      <c r="Z146" s="179"/>
      <c r="AA146" s="179"/>
    </row>
    <row r="147" spans="2:27" s="122" customFormat="1" ht="17.399999999999999">
      <c r="B147" s="137" t="s">
        <v>419</v>
      </c>
      <c r="C147" s="177">
        <v>3142</v>
      </c>
      <c r="D147" s="241" t="s">
        <v>89</v>
      </c>
      <c r="E147" s="241" t="s">
        <v>90</v>
      </c>
      <c r="F147" s="241" t="s">
        <v>5</v>
      </c>
      <c r="G147" s="242" t="s">
        <v>91</v>
      </c>
      <c r="H147" s="243" t="s">
        <v>143</v>
      </c>
      <c r="I147" s="222"/>
      <c r="J147" s="245">
        <v>1829059.0500000031</v>
      </c>
      <c r="K147" s="128"/>
      <c r="L147" s="128"/>
      <c r="M147" s="128"/>
      <c r="N147" s="245">
        <v>1829059.0500000031</v>
      </c>
      <c r="O147" s="216"/>
      <c r="P147" s="216"/>
      <c r="Q147" s="128"/>
      <c r="R147" s="128"/>
      <c r="S147" s="128"/>
      <c r="T147" s="128"/>
      <c r="U147" s="128"/>
      <c r="V147" s="128"/>
      <c r="W147" s="184"/>
      <c r="X147" s="146">
        <f t="shared" si="8"/>
        <v>1829059.0500000031</v>
      </c>
      <c r="Y147" s="146">
        <f t="shared" si="7"/>
        <v>0</v>
      </c>
      <c r="Z147" s="136"/>
      <c r="AA147" s="136"/>
    </row>
    <row r="148" spans="2:27" s="122" customFormat="1" ht="30">
      <c r="B148" s="183" t="s">
        <v>420</v>
      </c>
      <c r="C148" s="177">
        <v>3142</v>
      </c>
      <c r="D148" s="241" t="s">
        <v>89</v>
      </c>
      <c r="E148" s="241" t="s">
        <v>90</v>
      </c>
      <c r="F148" s="241" t="s">
        <v>5</v>
      </c>
      <c r="G148" s="242" t="s">
        <v>91</v>
      </c>
      <c r="H148" s="243" t="s">
        <v>520</v>
      </c>
      <c r="I148" s="222"/>
      <c r="J148" s="245">
        <v>415531.18999999994</v>
      </c>
      <c r="K148" s="128"/>
      <c r="L148" s="128"/>
      <c r="M148" s="128"/>
      <c r="N148" s="245">
        <v>415531.18999999994</v>
      </c>
      <c r="O148" s="216"/>
      <c r="P148" s="128"/>
      <c r="Q148" s="128"/>
      <c r="R148" s="128"/>
      <c r="S148" s="149"/>
      <c r="T148" s="128"/>
      <c r="U148" s="149"/>
      <c r="V148" s="149"/>
      <c r="W148" s="184"/>
      <c r="X148" s="146">
        <f t="shared" si="8"/>
        <v>415531.18999999994</v>
      </c>
      <c r="Y148" s="146">
        <f t="shared" si="7"/>
        <v>0</v>
      </c>
      <c r="Z148" s="136"/>
      <c r="AA148" s="136"/>
    </row>
    <row r="149" spans="2:27" s="122" customFormat="1" ht="30">
      <c r="B149" s="185" t="s">
        <v>418</v>
      </c>
      <c r="C149" s="177">
        <v>3142</v>
      </c>
      <c r="D149" s="241" t="s">
        <v>89</v>
      </c>
      <c r="E149" s="241" t="s">
        <v>90</v>
      </c>
      <c r="F149" s="241" t="s">
        <v>5</v>
      </c>
      <c r="G149" s="242" t="s">
        <v>91</v>
      </c>
      <c r="H149" s="243" t="s">
        <v>569</v>
      </c>
      <c r="I149" s="222"/>
      <c r="J149" s="245">
        <v>102967.82</v>
      </c>
      <c r="K149" s="128"/>
      <c r="L149" s="128"/>
      <c r="M149" s="128"/>
      <c r="N149" s="245">
        <v>102967.82</v>
      </c>
      <c r="O149" s="216"/>
      <c r="P149" s="128"/>
      <c r="Q149" s="128"/>
      <c r="R149" s="128"/>
      <c r="S149" s="216"/>
      <c r="T149" s="128"/>
      <c r="U149" s="128"/>
      <c r="V149" s="149"/>
      <c r="W149" s="184"/>
      <c r="X149" s="146">
        <f t="shared" si="8"/>
        <v>102967.82</v>
      </c>
      <c r="Y149" s="146">
        <f t="shared" si="7"/>
        <v>0</v>
      </c>
      <c r="Z149" s="136"/>
      <c r="AA149" s="136"/>
    </row>
    <row r="150" spans="2:27" s="122" customFormat="1" ht="16.8" hidden="1">
      <c r="B150" s="137"/>
      <c r="C150" s="137"/>
      <c r="D150" s="233"/>
      <c r="E150" s="233"/>
      <c r="F150" s="233"/>
      <c r="G150" s="234"/>
      <c r="H150" s="221"/>
      <c r="I150" s="222"/>
      <c r="J150" s="139"/>
      <c r="K150" s="128"/>
      <c r="L150" s="128"/>
      <c r="M150" s="128"/>
      <c r="N150" s="216"/>
      <c r="O150" s="216"/>
      <c r="P150" s="128"/>
      <c r="Q150" s="128"/>
      <c r="R150" s="128"/>
      <c r="S150" s="128"/>
      <c r="T150" s="128"/>
      <c r="U150" s="149"/>
      <c r="V150" s="149"/>
      <c r="W150" s="184"/>
      <c r="X150" s="146">
        <f t="shared" si="8"/>
        <v>0</v>
      </c>
      <c r="Y150" s="146">
        <f t="shared" si="7"/>
        <v>0</v>
      </c>
      <c r="Z150" s="136"/>
      <c r="AA150" s="136"/>
    </row>
    <row r="151" spans="2:27" s="122" customFormat="1" ht="16.8" hidden="1">
      <c r="B151" s="137"/>
      <c r="C151" s="137"/>
      <c r="D151" s="233"/>
      <c r="E151" s="233"/>
      <c r="F151" s="233"/>
      <c r="G151" s="234"/>
      <c r="H151" s="221"/>
      <c r="I151" s="222"/>
      <c r="J151" s="139"/>
      <c r="K151" s="128"/>
      <c r="L151" s="128"/>
      <c r="M151" s="128"/>
      <c r="N151" s="216"/>
      <c r="O151" s="216"/>
      <c r="P151" s="128"/>
      <c r="Q151" s="128"/>
      <c r="R151" s="149"/>
      <c r="S151" s="149"/>
      <c r="T151" s="149"/>
      <c r="U151" s="149"/>
      <c r="V151" s="149"/>
      <c r="W151" s="149"/>
      <c r="X151" s="146">
        <f t="shared" si="8"/>
        <v>0</v>
      </c>
      <c r="Y151" s="146">
        <f t="shared" si="7"/>
        <v>0</v>
      </c>
      <c r="Z151" s="136"/>
      <c r="AA151" s="136"/>
    </row>
    <row r="152" spans="2:27" s="122" customFormat="1" ht="16.8" hidden="1">
      <c r="B152" s="137"/>
      <c r="C152" s="137"/>
      <c r="D152" s="233"/>
      <c r="E152" s="233"/>
      <c r="F152" s="233"/>
      <c r="G152" s="234"/>
      <c r="H152" s="221"/>
      <c r="I152" s="222"/>
      <c r="J152" s="139"/>
      <c r="K152" s="128"/>
      <c r="L152" s="128"/>
      <c r="M152" s="128"/>
      <c r="N152" s="216"/>
      <c r="O152" s="216"/>
      <c r="P152" s="128"/>
      <c r="Q152" s="128"/>
      <c r="R152" s="128"/>
      <c r="S152" s="149"/>
      <c r="T152" s="149"/>
      <c r="U152" s="149"/>
      <c r="V152" s="149"/>
      <c r="W152" s="184"/>
      <c r="X152" s="146">
        <f t="shared" si="8"/>
        <v>0</v>
      </c>
      <c r="Y152" s="146">
        <f t="shared" si="7"/>
        <v>0</v>
      </c>
      <c r="Z152" s="136"/>
      <c r="AA152" s="136"/>
    </row>
    <row r="153" spans="2:27" s="122" customFormat="1" ht="16.8" hidden="1">
      <c r="B153" s="137"/>
      <c r="C153" s="137"/>
      <c r="D153" s="233"/>
      <c r="E153" s="233"/>
      <c r="F153" s="233"/>
      <c r="G153" s="234"/>
      <c r="H153" s="221"/>
      <c r="I153" s="222"/>
      <c r="J153" s="139"/>
      <c r="K153" s="128"/>
      <c r="L153" s="128"/>
      <c r="M153" s="128"/>
      <c r="N153" s="216"/>
      <c r="O153" s="216"/>
      <c r="P153" s="128"/>
      <c r="Q153" s="128"/>
      <c r="R153" s="128"/>
      <c r="S153" s="128"/>
      <c r="T153" s="128"/>
      <c r="U153" s="128"/>
      <c r="V153" s="149"/>
      <c r="W153" s="184"/>
      <c r="X153" s="146">
        <f t="shared" si="8"/>
        <v>0</v>
      </c>
      <c r="Y153" s="146">
        <f t="shared" si="7"/>
        <v>0</v>
      </c>
      <c r="Z153" s="136"/>
      <c r="AA153" s="136"/>
    </row>
    <row r="154" spans="2:27" s="122" customFormat="1" ht="16.8" hidden="1">
      <c r="B154" s="137"/>
      <c r="C154" s="137"/>
      <c r="D154" s="233"/>
      <c r="E154" s="233"/>
      <c r="F154" s="233"/>
      <c r="G154" s="234"/>
      <c r="H154" s="221"/>
      <c r="I154" s="222"/>
      <c r="J154" s="139"/>
      <c r="K154" s="128"/>
      <c r="L154" s="128"/>
      <c r="M154" s="128"/>
      <c r="N154" s="216"/>
      <c r="O154" s="216"/>
      <c r="P154" s="128"/>
      <c r="Q154" s="128"/>
      <c r="R154" s="149"/>
      <c r="S154" s="149"/>
      <c r="T154" s="149"/>
      <c r="U154" s="149"/>
      <c r="V154" s="149"/>
      <c r="W154" s="184"/>
      <c r="X154" s="146">
        <f t="shared" si="8"/>
        <v>0</v>
      </c>
      <c r="Y154" s="146">
        <f t="shared" si="7"/>
        <v>0</v>
      </c>
      <c r="Z154" s="136"/>
      <c r="AA154" s="136"/>
    </row>
    <row r="155" spans="2:27" s="122" customFormat="1" ht="16.8" hidden="1">
      <c r="B155" s="137"/>
      <c r="C155" s="137"/>
      <c r="D155" s="233"/>
      <c r="E155" s="233"/>
      <c r="F155" s="233"/>
      <c r="G155" s="234"/>
      <c r="H155" s="221"/>
      <c r="I155" s="222"/>
      <c r="J155" s="139"/>
      <c r="K155" s="128"/>
      <c r="L155" s="128"/>
      <c r="M155" s="128"/>
      <c r="N155" s="216"/>
      <c r="O155" s="216"/>
      <c r="P155" s="128"/>
      <c r="Q155" s="128"/>
      <c r="R155" s="128"/>
      <c r="S155" s="128"/>
      <c r="T155" s="149"/>
      <c r="U155" s="149"/>
      <c r="V155" s="149"/>
      <c r="W155" s="184"/>
      <c r="X155" s="146">
        <f t="shared" si="8"/>
        <v>0</v>
      </c>
      <c r="Y155" s="146">
        <f t="shared" si="7"/>
        <v>0</v>
      </c>
      <c r="Z155" s="136"/>
      <c r="AA155" s="136"/>
    </row>
    <row r="156" spans="2:27" s="122" customFormat="1" ht="16.8" hidden="1">
      <c r="B156" s="137"/>
      <c r="C156" s="137"/>
      <c r="D156" s="233"/>
      <c r="E156" s="233"/>
      <c r="F156" s="233"/>
      <c r="G156" s="234"/>
      <c r="H156" s="221"/>
      <c r="I156" s="222"/>
      <c r="J156" s="139"/>
      <c r="K156" s="128"/>
      <c r="L156" s="128"/>
      <c r="M156" s="128"/>
      <c r="N156" s="216"/>
      <c r="O156" s="216"/>
      <c r="P156" s="128"/>
      <c r="Q156" s="128"/>
      <c r="R156" s="149"/>
      <c r="S156" s="149"/>
      <c r="T156" s="149"/>
      <c r="U156" s="149"/>
      <c r="V156" s="149"/>
      <c r="W156" s="184"/>
      <c r="X156" s="146">
        <f t="shared" si="8"/>
        <v>0</v>
      </c>
      <c r="Y156" s="146">
        <f t="shared" si="7"/>
        <v>0</v>
      </c>
      <c r="Z156" s="136"/>
      <c r="AA156" s="136"/>
    </row>
    <row r="157" spans="2:27" s="122" customFormat="1" ht="16.8" hidden="1">
      <c r="B157" s="137"/>
      <c r="C157" s="137"/>
      <c r="D157" s="233"/>
      <c r="E157" s="233"/>
      <c r="F157" s="233"/>
      <c r="G157" s="234"/>
      <c r="H157" s="221"/>
      <c r="I157" s="222"/>
      <c r="J157" s="139"/>
      <c r="K157" s="128"/>
      <c r="L157" s="128"/>
      <c r="M157" s="128"/>
      <c r="N157" s="216"/>
      <c r="O157" s="216"/>
      <c r="P157" s="128"/>
      <c r="Q157" s="128"/>
      <c r="R157" s="149"/>
      <c r="S157" s="149"/>
      <c r="T157" s="149"/>
      <c r="U157" s="149"/>
      <c r="V157" s="149"/>
      <c r="W157" s="184"/>
      <c r="X157" s="146">
        <f t="shared" si="8"/>
        <v>0</v>
      </c>
      <c r="Y157" s="146">
        <f t="shared" si="7"/>
        <v>0</v>
      </c>
      <c r="Z157" s="136"/>
      <c r="AA157" s="136"/>
    </row>
    <row r="158" spans="2:27" s="122" customFormat="1" ht="16.8" hidden="1">
      <c r="B158" s="137"/>
      <c r="C158" s="137"/>
      <c r="D158" s="233"/>
      <c r="E158" s="233"/>
      <c r="F158" s="233"/>
      <c r="G158" s="234"/>
      <c r="H158" s="221"/>
      <c r="I158" s="222"/>
      <c r="J158" s="139"/>
      <c r="K158" s="128"/>
      <c r="L158" s="128"/>
      <c r="M158" s="128"/>
      <c r="N158" s="216"/>
      <c r="O158" s="216"/>
      <c r="P158" s="128"/>
      <c r="Q158" s="128"/>
      <c r="R158" s="128"/>
      <c r="S158" s="128"/>
      <c r="T158" s="128"/>
      <c r="U158" s="128"/>
      <c r="V158" s="128"/>
      <c r="W158" s="128"/>
      <c r="X158" s="146">
        <f t="shared" si="8"/>
        <v>0</v>
      </c>
      <c r="Y158" s="146">
        <f t="shared" si="7"/>
        <v>0</v>
      </c>
      <c r="Z158" s="136"/>
      <c r="AA158" s="136"/>
    </row>
    <row r="159" spans="2:27" s="122" customFormat="1" ht="16.8" hidden="1">
      <c r="B159" s="137"/>
      <c r="C159" s="137"/>
      <c r="D159" s="233"/>
      <c r="E159" s="233"/>
      <c r="F159" s="233"/>
      <c r="G159" s="234"/>
      <c r="H159" s="221"/>
      <c r="I159" s="222"/>
      <c r="J159" s="139"/>
      <c r="K159" s="128"/>
      <c r="L159" s="128"/>
      <c r="M159" s="128"/>
      <c r="N159" s="216"/>
      <c r="O159" s="216"/>
      <c r="P159" s="128"/>
      <c r="Q159" s="128"/>
      <c r="R159" s="128"/>
      <c r="S159" s="128"/>
      <c r="T159" s="128"/>
      <c r="U159" s="128"/>
      <c r="V159" s="149"/>
      <c r="W159" s="184"/>
      <c r="X159" s="146">
        <f t="shared" si="8"/>
        <v>0</v>
      </c>
      <c r="Y159" s="146">
        <f t="shared" si="7"/>
        <v>0</v>
      </c>
      <c r="Z159" s="136"/>
      <c r="AA159" s="136"/>
    </row>
    <row r="160" spans="2:27" s="122" customFormat="1" ht="16.8" hidden="1">
      <c r="B160" s="137"/>
      <c r="C160" s="137"/>
      <c r="D160" s="233"/>
      <c r="E160" s="233"/>
      <c r="F160" s="233"/>
      <c r="G160" s="234"/>
      <c r="H160" s="221"/>
      <c r="I160" s="222"/>
      <c r="J160" s="139"/>
      <c r="K160" s="128"/>
      <c r="L160" s="128"/>
      <c r="M160" s="128"/>
      <c r="N160" s="216"/>
      <c r="O160" s="216"/>
      <c r="P160" s="128"/>
      <c r="Q160" s="128"/>
      <c r="R160" s="128"/>
      <c r="S160" s="128"/>
      <c r="T160" s="128"/>
      <c r="U160" s="128"/>
      <c r="V160" s="128"/>
      <c r="W160" s="184"/>
      <c r="X160" s="146">
        <f t="shared" si="8"/>
        <v>0</v>
      </c>
      <c r="Y160" s="146">
        <f t="shared" si="7"/>
        <v>0</v>
      </c>
      <c r="Z160" s="136"/>
      <c r="AA160" s="136"/>
    </row>
    <row r="161" spans="2:27" s="122" customFormat="1" ht="16.8" hidden="1">
      <c r="B161" s="137"/>
      <c r="C161" s="137"/>
      <c r="D161" s="233"/>
      <c r="E161" s="233"/>
      <c r="F161" s="233"/>
      <c r="G161" s="234"/>
      <c r="H161" s="221"/>
      <c r="I161" s="222"/>
      <c r="J161" s="139"/>
      <c r="K161" s="128"/>
      <c r="L161" s="128"/>
      <c r="M161" s="128"/>
      <c r="N161" s="216"/>
      <c r="O161" s="216"/>
      <c r="P161" s="216"/>
      <c r="Q161" s="216"/>
      <c r="R161" s="216"/>
      <c r="S161" s="216"/>
      <c r="T161" s="216"/>
      <c r="U161" s="216"/>
      <c r="V161" s="216"/>
      <c r="W161" s="216"/>
      <c r="X161" s="146">
        <f t="shared" si="8"/>
        <v>0</v>
      </c>
      <c r="Y161" s="146">
        <f t="shared" si="7"/>
        <v>0</v>
      </c>
      <c r="Z161" s="136"/>
      <c r="AA161" s="136"/>
    </row>
    <row r="162" spans="2:27" s="122" customFormat="1" ht="16.8" hidden="1">
      <c r="B162" s="137"/>
      <c r="C162" s="137"/>
      <c r="D162" s="233"/>
      <c r="E162" s="233"/>
      <c r="F162" s="233"/>
      <c r="G162" s="234"/>
      <c r="H162" s="221"/>
      <c r="I162" s="222"/>
      <c r="J162" s="139"/>
      <c r="K162" s="128"/>
      <c r="L162" s="128"/>
      <c r="M162" s="128"/>
      <c r="N162" s="216"/>
      <c r="O162" s="128"/>
      <c r="P162" s="128"/>
      <c r="Q162" s="128"/>
      <c r="R162" s="128"/>
      <c r="S162" s="128"/>
      <c r="T162" s="149"/>
      <c r="U162" s="149"/>
      <c r="V162" s="149"/>
      <c r="W162" s="184"/>
      <c r="X162" s="146">
        <f t="shared" si="8"/>
        <v>0</v>
      </c>
      <c r="Y162" s="146">
        <f t="shared" si="7"/>
        <v>0</v>
      </c>
      <c r="Z162" s="136"/>
      <c r="AA162" s="136"/>
    </row>
    <row r="163" spans="2:27" s="122" customFormat="1" ht="16.8" hidden="1">
      <c r="B163" s="137"/>
      <c r="C163" s="137"/>
      <c r="D163" s="233"/>
      <c r="E163" s="233"/>
      <c r="F163" s="233"/>
      <c r="G163" s="234"/>
      <c r="H163" s="221"/>
      <c r="I163" s="222"/>
      <c r="J163" s="139"/>
      <c r="K163" s="128"/>
      <c r="L163" s="128"/>
      <c r="M163" s="128"/>
      <c r="N163" s="216"/>
      <c r="O163" s="128"/>
      <c r="P163" s="128"/>
      <c r="Q163" s="128"/>
      <c r="R163" s="128"/>
      <c r="S163" s="149"/>
      <c r="T163" s="128"/>
      <c r="U163" s="128"/>
      <c r="V163" s="128"/>
      <c r="W163" s="128"/>
      <c r="X163" s="146">
        <f t="shared" si="8"/>
        <v>0</v>
      </c>
      <c r="Y163" s="146">
        <f t="shared" si="7"/>
        <v>0</v>
      </c>
      <c r="Z163" s="136"/>
      <c r="AA163" s="136"/>
    </row>
    <row r="164" spans="2:27" s="122" customFormat="1" ht="16.8" hidden="1">
      <c r="B164" s="137"/>
      <c r="C164" s="137"/>
      <c r="D164" s="233"/>
      <c r="E164" s="233"/>
      <c r="F164" s="233"/>
      <c r="G164" s="234"/>
      <c r="H164" s="221"/>
      <c r="I164" s="222"/>
      <c r="J164" s="139"/>
      <c r="K164" s="128"/>
      <c r="L164" s="128"/>
      <c r="M164" s="128"/>
      <c r="N164" s="216"/>
      <c r="O164" s="216"/>
      <c r="P164" s="149"/>
      <c r="Q164" s="216"/>
      <c r="R164" s="149"/>
      <c r="S164" s="216"/>
      <c r="T164" s="216"/>
      <c r="U164" s="149"/>
      <c r="V164" s="149"/>
      <c r="W164" s="184"/>
      <c r="X164" s="146">
        <f t="shared" si="8"/>
        <v>0</v>
      </c>
      <c r="Y164" s="146">
        <f t="shared" si="7"/>
        <v>0</v>
      </c>
      <c r="Z164" s="136"/>
      <c r="AA164" s="136"/>
    </row>
    <row r="165" spans="2:27" s="122" customFormat="1" ht="16.8" hidden="1">
      <c r="B165" s="137"/>
      <c r="C165" s="137"/>
      <c r="D165" s="233"/>
      <c r="E165" s="233"/>
      <c r="F165" s="233"/>
      <c r="G165" s="234"/>
      <c r="H165" s="221"/>
      <c r="I165" s="222"/>
      <c r="J165" s="139"/>
      <c r="K165" s="128"/>
      <c r="L165" s="128"/>
      <c r="M165" s="128"/>
      <c r="N165" s="216"/>
      <c r="O165" s="216"/>
      <c r="P165" s="216"/>
      <c r="Q165" s="216"/>
      <c r="R165" s="216"/>
      <c r="S165" s="216"/>
      <c r="T165" s="216"/>
      <c r="U165" s="216"/>
      <c r="V165" s="216"/>
      <c r="W165" s="216"/>
      <c r="X165" s="146">
        <f t="shared" si="8"/>
        <v>0</v>
      </c>
      <c r="Y165" s="146">
        <f t="shared" si="7"/>
        <v>0</v>
      </c>
      <c r="Z165" s="136"/>
      <c r="AA165" s="136"/>
    </row>
    <row r="166" spans="2:27" s="122" customFormat="1" ht="16.8" hidden="1">
      <c r="B166" s="137"/>
      <c r="C166" s="137"/>
      <c r="D166" s="233"/>
      <c r="E166" s="233"/>
      <c r="F166" s="233"/>
      <c r="G166" s="234"/>
      <c r="H166" s="221"/>
      <c r="I166" s="222"/>
      <c r="J166" s="139"/>
      <c r="K166" s="128"/>
      <c r="L166" s="128"/>
      <c r="M166" s="128"/>
      <c r="N166" s="216"/>
      <c r="O166" s="216"/>
      <c r="P166" s="128"/>
      <c r="Q166" s="128"/>
      <c r="R166" s="149"/>
      <c r="S166" s="149"/>
      <c r="T166" s="149"/>
      <c r="U166" s="149"/>
      <c r="V166" s="149"/>
      <c r="W166" s="184"/>
      <c r="X166" s="146">
        <f t="shared" si="8"/>
        <v>0</v>
      </c>
      <c r="Y166" s="146">
        <f t="shared" si="7"/>
        <v>0</v>
      </c>
      <c r="Z166" s="136"/>
      <c r="AA166" s="136"/>
    </row>
    <row r="167" spans="2:27" s="122" customFormat="1" ht="16.8" hidden="1">
      <c r="B167" s="137"/>
      <c r="C167" s="137"/>
      <c r="D167" s="233"/>
      <c r="E167" s="233"/>
      <c r="F167" s="233"/>
      <c r="G167" s="234"/>
      <c r="H167" s="221"/>
      <c r="I167" s="222"/>
      <c r="J167" s="139"/>
      <c r="K167" s="128"/>
      <c r="L167" s="128"/>
      <c r="M167" s="128"/>
      <c r="N167" s="216"/>
      <c r="O167" s="216"/>
      <c r="P167" s="216"/>
      <c r="Q167" s="128"/>
      <c r="R167" s="128"/>
      <c r="S167" s="128"/>
      <c r="T167" s="128"/>
      <c r="U167" s="149"/>
      <c r="V167" s="149"/>
      <c r="W167" s="184"/>
      <c r="X167" s="146">
        <f t="shared" si="8"/>
        <v>0</v>
      </c>
      <c r="Y167" s="146">
        <f t="shared" si="7"/>
        <v>0</v>
      </c>
      <c r="Z167" s="136"/>
      <c r="AA167" s="136"/>
    </row>
    <row r="168" spans="2:27" s="122" customFormat="1" ht="16.8" hidden="1">
      <c r="B168" s="137"/>
      <c r="C168" s="137"/>
      <c r="D168" s="233"/>
      <c r="E168" s="233"/>
      <c r="F168" s="233"/>
      <c r="G168" s="234"/>
      <c r="H168" s="221"/>
      <c r="I168" s="222"/>
      <c r="J168" s="139"/>
      <c r="K168" s="128"/>
      <c r="L168" s="128"/>
      <c r="M168" s="128"/>
      <c r="N168" s="216"/>
      <c r="O168" s="216"/>
      <c r="P168" s="216"/>
      <c r="Q168" s="216"/>
      <c r="R168" s="216"/>
      <c r="S168" s="149"/>
      <c r="T168" s="149"/>
      <c r="U168" s="149"/>
      <c r="V168" s="216"/>
      <c r="W168" s="216"/>
      <c r="X168" s="146">
        <f t="shared" si="8"/>
        <v>0</v>
      </c>
      <c r="Y168" s="146">
        <f t="shared" si="7"/>
        <v>0</v>
      </c>
      <c r="Z168" s="136"/>
      <c r="AA168" s="136"/>
    </row>
    <row r="169" spans="2:27" s="122" customFormat="1" ht="16.8" hidden="1">
      <c r="B169" s="137"/>
      <c r="C169" s="137"/>
      <c r="D169" s="233"/>
      <c r="E169" s="233"/>
      <c r="F169" s="233"/>
      <c r="G169" s="234"/>
      <c r="H169" s="221"/>
      <c r="I169" s="222"/>
      <c r="J169" s="139"/>
      <c r="K169" s="128"/>
      <c r="L169" s="128"/>
      <c r="M169" s="128"/>
      <c r="N169" s="216"/>
      <c r="O169" s="216"/>
      <c r="P169" s="216"/>
      <c r="Q169" s="216"/>
      <c r="R169" s="216"/>
      <c r="S169" s="216"/>
      <c r="T169" s="149"/>
      <c r="U169" s="149"/>
      <c r="V169" s="149"/>
      <c r="W169" s="149"/>
      <c r="X169" s="146">
        <f t="shared" si="8"/>
        <v>0</v>
      </c>
      <c r="Y169" s="146">
        <f t="shared" si="7"/>
        <v>0</v>
      </c>
      <c r="Z169" s="136"/>
      <c r="AA169" s="136"/>
    </row>
    <row r="170" spans="2:27" s="122" customFormat="1" ht="16.8" hidden="1">
      <c r="B170" s="137"/>
      <c r="C170" s="137"/>
      <c r="D170" s="233"/>
      <c r="E170" s="233"/>
      <c r="F170" s="233"/>
      <c r="G170" s="234"/>
      <c r="H170" s="221"/>
      <c r="I170" s="222"/>
      <c r="J170" s="139"/>
      <c r="K170" s="128"/>
      <c r="L170" s="128"/>
      <c r="M170" s="128"/>
      <c r="N170" s="216"/>
      <c r="O170" s="216"/>
      <c r="P170" s="128"/>
      <c r="Q170" s="128"/>
      <c r="R170" s="149"/>
      <c r="S170" s="149"/>
      <c r="T170" s="128"/>
      <c r="U170" s="128"/>
      <c r="V170" s="149"/>
      <c r="W170" s="184"/>
      <c r="X170" s="146">
        <f t="shared" si="8"/>
        <v>0</v>
      </c>
      <c r="Y170" s="146">
        <f t="shared" si="7"/>
        <v>0</v>
      </c>
      <c r="Z170" s="136"/>
      <c r="AA170" s="136"/>
    </row>
    <row r="171" spans="2:27" s="122" customFormat="1" ht="16.8" hidden="1">
      <c r="B171" s="137"/>
      <c r="C171" s="137"/>
      <c r="D171" s="233"/>
      <c r="E171" s="233"/>
      <c r="F171" s="233"/>
      <c r="G171" s="234"/>
      <c r="H171" s="221"/>
      <c r="I171" s="222"/>
      <c r="J171" s="139"/>
      <c r="K171" s="128"/>
      <c r="L171" s="128"/>
      <c r="M171" s="128"/>
      <c r="N171" s="216"/>
      <c r="O171" s="216"/>
      <c r="P171" s="149"/>
      <c r="Q171" s="149"/>
      <c r="R171" s="149"/>
      <c r="S171" s="149"/>
      <c r="T171" s="149"/>
      <c r="U171" s="149"/>
      <c r="V171" s="149"/>
      <c r="W171" s="149"/>
      <c r="X171" s="146">
        <f t="shared" si="8"/>
        <v>0</v>
      </c>
      <c r="Y171" s="146">
        <f t="shared" si="7"/>
        <v>0</v>
      </c>
      <c r="Z171" s="136"/>
      <c r="AA171" s="136"/>
    </row>
    <row r="172" spans="2:27" s="122" customFormat="1" ht="16.8" hidden="1">
      <c r="B172" s="137"/>
      <c r="C172" s="137"/>
      <c r="D172" s="233"/>
      <c r="E172" s="233"/>
      <c r="F172" s="233"/>
      <c r="G172" s="234"/>
      <c r="H172" s="221"/>
      <c r="I172" s="222"/>
      <c r="J172" s="139"/>
      <c r="K172" s="128"/>
      <c r="L172" s="128"/>
      <c r="M172" s="128"/>
      <c r="N172" s="216"/>
      <c r="O172" s="216"/>
      <c r="P172" s="128"/>
      <c r="Q172" s="128"/>
      <c r="R172" s="149"/>
      <c r="S172" s="184"/>
      <c r="T172" s="149"/>
      <c r="U172" s="149"/>
      <c r="V172" s="149"/>
      <c r="W172" s="184"/>
      <c r="X172" s="146">
        <f t="shared" si="8"/>
        <v>0</v>
      </c>
      <c r="Y172" s="146">
        <f t="shared" si="7"/>
        <v>0</v>
      </c>
      <c r="Z172" s="136"/>
      <c r="AA172" s="136"/>
    </row>
    <row r="173" spans="2:27" s="122" customFormat="1" ht="16.8" hidden="1">
      <c r="B173" s="137"/>
      <c r="C173" s="137"/>
      <c r="D173" s="233"/>
      <c r="E173" s="233"/>
      <c r="F173" s="233"/>
      <c r="G173" s="234"/>
      <c r="H173" s="221"/>
      <c r="I173" s="222"/>
      <c r="J173" s="139"/>
      <c r="K173" s="128"/>
      <c r="L173" s="128"/>
      <c r="M173" s="128"/>
      <c r="N173" s="216"/>
      <c r="O173" s="216"/>
      <c r="P173" s="128"/>
      <c r="Q173" s="128"/>
      <c r="R173" s="149"/>
      <c r="S173" s="184"/>
      <c r="T173" s="149"/>
      <c r="U173" s="149"/>
      <c r="V173" s="149"/>
      <c r="W173" s="216"/>
      <c r="X173" s="146">
        <f t="shared" si="8"/>
        <v>0</v>
      </c>
      <c r="Y173" s="146">
        <f t="shared" si="7"/>
        <v>0</v>
      </c>
      <c r="Z173" s="136"/>
      <c r="AA173" s="136"/>
    </row>
    <row r="174" spans="2:27" s="122" customFormat="1" ht="16.8" hidden="1">
      <c r="B174" s="137"/>
      <c r="C174" s="137"/>
      <c r="D174" s="233"/>
      <c r="E174" s="233"/>
      <c r="F174" s="233"/>
      <c r="G174" s="234"/>
      <c r="H174" s="221"/>
      <c r="I174" s="222"/>
      <c r="J174" s="139"/>
      <c r="K174" s="128"/>
      <c r="L174" s="128"/>
      <c r="M174" s="128"/>
      <c r="N174" s="216"/>
      <c r="O174" s="149"/>
      <c r="P174" s="216"/>
      <c r="Q174" s="128"/>
      <c r="R174" s="216"/>
      <c r="S174" s="149"/>
      <c r="T174" s="149"/>
      <c r="U174" s="149"/>
      <c r="V174" s="149"/>
      <c r="W174" s="184"/>
      <c r="X174" s="146">
        <f t="shared" si="8"/>
        <v>0</v>
      </c>
      <c r="Y174" s="146">
        <f t="shared" si="7"/>
        <v>0</v>
      </c>
      <c r="Z174" s="136"/>
      <c r="AA174" s="136"/>
    </row>
    <row r="175" spans="2:27" s="122" customFormat="1" ht="16.8" hidden="1">
      <c r="B175" s="137"/>
      <c r="C175" s="137"/>
      <c r="D175" s="233"/>
      <c r="E175" s="233"/>
      <c r="F175" s="233"/>
      <c r="G175" s="234"/>
      <c r="H175" s="221"/>
      <c r="I175" s="222"/>
      <c r="J175" s="139"/>
      <c r="K175" s="128"/>
      <c r="L175" s="128"/>
      <c r="M175" s="128"/>
      <c r="N175" s="216"/>
      <c r="O175" s="216"/>
      <c r="P175" s="128"/>
      <c r="Q175" s="128"/>
      <c r="R175" s="149"/>
      <c r="S175" s="149"/>
      <c r="T175" s="149"/>
      <c r="U175" s="149"/>
      <c r="V175" s="149"/>
      <c r="W175" s="184"/>
      <c r="X175" s="146">
        <f t="shared" si="8"/>
        <v>0</v>
      </c>
      <c r="Y175" s="146">
        <f t="shared" si="7"/>
        <v>0</v>
      </c>
      <c r="Z175" s="136"/>
      <c r="AA175" s="136"/>
    </row>
    <row r="176" spans="2:27" s="122" customFormat="1" ht="16.8" hidden="1">
      <c r="B176" s="137"/>
      <c r="C176" s="137"/>
      <c r="D176" s="233"/>
      <c r="E176" s="233"/>
      <c r="F176" s="233"/>
      <c r="G176" s="234"/>
      <c r="H176" s="221"/>
      <c r="I176" s="222"/>
      <c r="J176" s="139"/>
      <c r="K176" s="128"/>
      <c r="L176" s="128"/>
      <c r="M176" s="128"/>
      <c r="N176" s="216"/>
      <c r="O176" s="216"/>
      <c r="P176" s="128"/>
      <c r="Q176" s="128"/>
      <c r="R176" s="149"/>
      <c r="S176" s="149"/>
      <c r="T176" s="149"/>
      <c r="U176" s="149"/>
      <c r="V176" s="149"/>
      <c r="W176" s="184"/>
      <c r="X176" s="146">
        <f t="shared" si="8"/>
        <v>0</v>
      </c>
      <c r="Y176" s="146">
        <f t="shared" si="7"/>
        <v>0</v>
      </c>
      <c r="Z176" s="136"/>
      <c r="AA176" s="136"/>
    </row>
    <row r="177" spans="2:27" s="122" customFormat="1" ht="16.8" hidden="1">
      <c r="B177" s="137"/>
      <c r="C177" s="137"/>
      <c r="D177" s="233"/>
      <c r="E177" s="233"/>
      <c r="F177" s="233"/>
      <c r="G177" s="234"/>
      <c r="H177" s="221"/>
      <c r="I177" s="222"/>
      <c r="J177" s="139"/>
      <c r="K177" s="128"/>
      <c r="L177" s="128"/>
      <c r="M177" s="128"/>
      <c r="N177" s="216"/>
      <c r="O177" s="216"/>
      <c r="P177" s="128"/>
      <c r="Q177" s="128"/>
      <c r="R177" s="149"/>
      <c r="S177" s="149"/>
      <c r="T177" s="149"/>
      <c r="U177" s="149"/>
      <c r="V177" s="149"/>
      <c r="W177" s="184"/>
      <c r="X177" s="146">
        <f t="shared" si="8"/>
        <v>0</v>
      </c>
      <c r="Y177" s="146">
        <f t="shared" si="7"/>
        <v>0</v>
      </c>
      <c r="Z177" s="136"/>
      <c r="AA177" s="136"/>
    </row>
    <row r="178" spans="2:27" s="122" customFormat="1" ht="16.8" hidden="1">
      <c r="B178" s="137"/>
      <c r="C178" s="137"/>
      <c r="D178" s="233"/>
      <c r="E178" s="233"/>
      <c r="F178" s="233"/>
      <c r="G178" s="234"/>
      <c r="H178" s="221"/>
      <c r="I178" s="222"/>
      <c r="J178" s="139"/>
      <c r="K178" s="128"/>
      <c r="L178" s="128"/>
      <c r="M178" s="128"/>
      <c r="N178" s="216"/>
      <c r="O178" s="216"/>
      <c r="P178" s="128"/>
      <c r="Q178" s="128"/>
      <c r="R178" s="149"/>
      <c r="S178" s="149"/>
      <c r="T178" s="149"/>
      <c r="U178" s="149"/>
      <c r="V178" s="149"/>
      <c r="W178" s="184"/>
      <c r="X178" s="146">
        <f t="shared" si="8"/>
        <v>0</v>
      </c>
      <c r="Y178" s="146">
        <f t="shared" si="7"/>
        <v>0</v>
      </c>
      <c r="Z178" s="136"/>
      <c r="AA178" s="136"/>
    </row>
    <row r="179" spans="2:27" s="122" customFormat="1" ht="16.8" hidden="1">
      <c r="B179" s="137"/>
      <c r="C179" s="137"/>
      <c r="D179" s="233"/>
      <c r="E179" s="233"/>
      <c r="F179" s="233"/>
      <c r="G179" s="234"/>
      <c r="H179" s="221"/>
      <c r="I179" s="222"/>
      <c r="J179" s="139"/>
      <c r="K179" s="128"/>
      <c r="L179" s="128"/>
      <c r="M179" s="128"/>
      <c r="N179" s="216"/>
      <c r="O179" s="216"/>
      <c r="P179" s="128"/>
      <c r="Q179" s="128"/>
      <c r="R179" s="149"/>
      <c r="S179" s="149"/>
      <c r="T179" s="149"/>
      <c r="U179" s="149"/>
      <c r="V179" s="149"/>
      <c r="W179" s="184"/>
      <c r="X179" s="146">
        <f t="shared" si="8"/>
        <v>0</v>
      </c>
      <c r="Y179" s="146">
        <f t="shared" si="7"/>
        <v>0</v>
      </c>
      <c r="Z179" s="136"/>
      <c r="AA179" s="136"/>
    </row>
    <row r="180" spans="2:27" s="122" customFormat="1" ht="16.8" hidden="1">
      <c r="B180" s="137"/>
      <c r="C180" s="137"/>
      <c r="D180" s="233"/>
      <c r="E180" s="233"/>
      <c r="F180" s="233"/>
      <c r="G180" s="234"/>
      <c r="H180" s="221"/>
      <c r="I180" s="222"/>
      <c r="J180" s="139"/>
      <c r="K180" s="128"/>
      <c r="L180" s="128"/>
      <c r="M180" s="128"/>
      <c r="N180" s="216"/>
      <c r="O180" s="216"/>
      <c r="P180" s="128"/>
      <c r="Q180" s="128"/>
      <c r="R180" s="149"/>
      <c r="S180" s="149"/>
      <c r="T180" s="149"/>
      <c r="U180" s="149"/>
      <c r="V180" s="149"/>
      <c r="W180" s="184"/>
      <c r="X180" s="146">
        <f t="shared" si="8"/>
        <v>0</v>
      </c>
      <c r="Y180" s="146">
        <f t="shared" si="7"/>
        <v>0</v>
      </c>
      <c r="Z180" s="136"/>
      <c r="AA180" s="136"/>
    </row>
    <row r="181" spans="2:27" s="122" customFormat="1" ht="16.8" hidden="1">
      <c r="B181" s="137"/>
      <c r="C181" s="137"/>
      <c r="D181" s="233"/>
      <c r="E181" s="233"/>
      <c r="F181" s="233"/>
      <c r="G181" s="234"/>
      <c r="H181" s="221"/>
      <c r="I181" s="222"/>
      <c r="J181" s="139"/>
      <c r="K181" s="128"/>
      <c r="L181" s="128"/>
      <c r="M181" s="128"/>
      <c r="N181" s="216"/>
      <c r="O181" s="216"/>
      <c r="P181" s="128"/>
      <c r="Q181" s="128"/>
      <c r="R181" s="149"/>
      <c r="S181" s="149"/>
      <c r="T181" s="149"/>
      <c r="U181" s="149"/>
      <c r="V181" s="149"/>
      <c r="W181" s="184"/>
      <c r="X181" s="146">
        <f t="shared" si="8"/>
        <v>0</v>
      </c>
      <c r="Y181" s="146">
        <f t="shared" si="7"/>
        <v>0</v>
      </c>
      <c r="Z181" s="136"/>
      <c r="AA181" s="136"/>
    </row>
    <row r="182" spans="2:27" s="122" customFormat="1" ht="16.8" hidden="1">
      <c r="B182" s="137"/>
      <c r="C182" s="137"/>
      <c r="D182" s="233"/>
      <c r="E182" s="233"/>
      <c r="F182" s="233"/>
      <c r="G182" s="234"/>
      <c r="H182" s="221"/>
      <c r="I182" s="222"/>
      <c r="J182" s="139"/>
      <c r="K182" s="128"/>
      <c r="L182" s="128"/>
      <c r="M182" s="128"/>
      <c r="N182" s="216"/>
      <c r="O182" s="216"/>
      <c r="P182" s="128"/>
      <c r="Q182" s="128"/>
      <c r="R182" s="149"/>
      <c r="S182" s="149"/>
      <c r="T182" s="149"/>
      <c r="U182" s="149"/>
      <c r="V182" s="149"/>
      <c r="W182" s="184"/>
      <c r="X182" s="146">
        <f t="shared" si="8"/>
        <v>0</v>
      </c>
      <c r="Y182" s="146">
        <f t="shared" si="7"/>
        <v>0</v>
      </c>
      <c r="Z182" s="136"/>
      <c r="AA182" s="136"/>
    </row>
    <row r="183" spans="2:27" s="122" customFormat="1" ht="16.8" hidden="1">
      <c r="B183" s="137"/>
      <c r="C183" s="137"/>
      <c r="D183" s="233"/>
      <c r="E183" s="233"/>
      <c r="F183" s="233"/>
      <c r="G183" s="234"/>
      <c r="H183" s="221"/>
      <c r="I183" s="222"/>
      <c r="J183" s="139"/>
      <c r="K183" s="128"/>
      <c r="L183" s="128"/>
      <c r="M183" s="128"/>
      <c r="N183" s="216"/>
      <c r="O183" s="216"/>
      <c r="P183" s="128"/>
      <c r="Q183" s="128"/>
      <c r="R183" s="149"/>
      <c r="S183" s="149"/>
      <c r="T183" s="149"/>
      <c r="U183" s="149"/>
      <c r="V183" s="149"/>
      <c r="W183" s="184"/>
      <c r="X183" s="146">
        <f t="shared" si="8"/>
        <v>0</v>
      </c>
      <c r="Y183" s="146">
        <f t="shared" si="7"/>
        <v>0</v>
      </c>
      <c r="Z183" s="136"/>
      <c r="AA183" s="136"/>
    </row>
    <row r="184" spans="2:27" s="122" customFormat="1" ht="16.8" hidden="1">
      <c r="B184" s="137"/>
      <c r="C184" s="137"/>
      <c r="D184" s="233"/>
      <c r="E184" s="233"/>
      <c r="F184" s="233"/>
      <c r="G184" s="234"/>
      <c r="H184" s="221"/>
      <c r="I184" s="222"/>
      <c r="J184" s="139"/>
      <c r="K184" s="128"/>
      <c r="L184" s="128"/>
      <c r="M184" s="128"/>
      <c r="N184" s="216"/>
      <c r="O184" s="216"/>
      <c r="P184" s="128"/>
      <c r="Q184" s="128"/>
      <c r="R184" s="149"/>
      <c r="S184" s="149"/>
      <c r="T184" s="149"/>
      <c r="U184" s="149"/>
      <c r="V184" s="149"/>
      <c r="W184" s="184"/>
      <c r="X184" s="146">
        <f t="shared" si="8"/>
        <v>0</v>
      </c>
      <c r="Y184" s="146">
        <f t="shared" si="7"/>
        <v>0</v>
      </c>
      <c r="Z184" s="136"/>
      <c r="AA184" s="136"/>
    </row>
    <row r="185" spans="2:27" s="122" customFormat="1" ht="16.8" hidden="1">
      <c r="B185" s="137"/>
      <c r="C185" s="137"/>
      <c r="D185" s="233"/>
      <c r="E185" s="233"/>
      <c r="F185" s="233"/>
      <c r="G185" s="234"/>
      <c r="H185" s="221"/>
      <c r="I185" s="222"/>
      <c r="J185" s="139"/>
      <c r="K185" s="128"/>
      <c r="L185" s="128"/>
      <c r="M185" s="128"/>
      <c r="N185" s="216"/>
      <c r="O185" s="216"/>
      <c r="P185" s="128"/>
      <c r="Q185" s="128"/>
      <c r="R185" s="149"/>
      <c r="S185" s="149"/>
      <c r="T185" s="149"/>
      <c r="U185" s="149"/>
      <c r="V185" s="149"/>
      <c r="W185" s="184"/>
      <c r="X185" s="146">
        <f t="shared" si="8"/>
        <v>0</v>
      </c>
      <c r="Y185" s="146">
        <f t="shared" si="7"/>
        <v>0</v>
      </c>
      <c r="Z185" s="136"/>
      <c r="AA185" s="136"/>
    </row>
    <row r="186" spans="2:27" s="122" customFormat="1" ht="16.8" hidden="1">
      <c r="B186" s="137"/>
      <c r="C186" s="137"/>
      <c r="D186" s="233"/>
      <c r="E186" s="233"/>
      <c r="F186" s="233"/>
      <c r="G186" s="234"/>
      <c r="H186" s="221"/>
      <c r="I186" s="222"/>
      <c r="J186" s="139"/>
      <c r="K186" s="128"/>
      <c r="L186" s="128"/>
      <c r="M186" s="128"/>
      <c r="N186" s="216"/>
      <c r="O186" s="216"/>
      <c r="P186" s="128"/>
      <c r="Q186" s="128"/>
      <c r="R186" s="149"/>
      <c r="S186" s="149"/>
      <c r="T186" s="149"/>
      <c r="U186" s="149"/>
      <c r="V186" s="149"/>
      <c r="W186" s="184"/>
      <c r="X186" s="146">
        <f t="shared" si="8"/>
        <v>0</v>
      </c>
      <c r="Y186" s="146">
        <f t="shared" si="7"/>
        <v>0</v>
      </c>
      <c r="Z186" s="136"/>
      <c r="AA186" s="136"/>
    </row>
    <row r="187" spans="2:27" s="122" customFormat="1" ht="16.8" hidden="1">
      <c r="B187" s="137"/>
      <c r="C187" s="137"/>
      <c r="D187" s="233"/>
      <c r="E187" s="233"/>
      <c r="F187" s="233"/>
      <c r="G187" s="234"/>
      <c r="H187" s="221"/>
      <c r="I187" s="222"/>
      <c r="J187" s="139"/>
      <c r="K187" s="128"/>
      <c r="L187" s="128"/>
      <c r="M187" s="128"/>
      <c r="N187" s="216"/>
      <c r="O187" s="216"/>
      <c r="P187" s="128"/>
      <c r="Q187" s="128"/>
      <c r="R187" s="149"/>
      <c r="S187" s="149"/>
      <c r="T187" s="149"/>
      <c r="U187" s="149"/>
      <c r="V187" s="149"/>
      <c r="W187" s="149"/>
      <c r="X187" s="146">
        <f t="shared" si="8"/>
        <v>0</v>
      </c>
      <c r="Y187" s="146">
        <f t="shared" si="7"/>
        <v>0</v>
      </c>
      <c r="Z187" s="136"/>
      <c r="AA187" s="136"/>
    </row>
    <row r="188" spans="2:27" s="122" customFormat="1" ht="16.8" hidden="1">
      <c r="B188" s="137"/>
      <c r="C188" s="137"/>
      <c r="D188" s="233"/>
      <c r="E188" s="233"/>
      <c r="F188" s="233"/>
      <c r="G188" s="234"/>
      <c r="H188" s="221"/>
      <c r="I188" s="222"/>
      <c r="J188" s="139"/>
      <c r="K188" s="128"/>
      <c r="L188" s="128"/>
      <c r="M188" s="128"/>
      <c r="N188" s="216"/>
      <c r="O188" s="216"/>
      <c r="P188" s="128"/>
      <c r="Q188" s="128"/>
      <c r="R188" s="149"/>
      <c r="S188" s="149"/>
      <c r="T188" s="149"/>
      <c r="U188" s="149"/>
      <c r="V188" s="149"/>
      <c r="W188" s="184"/>
      <c r="X188" s="146">
        <f t="shared" si="8"/>
        <v>0</v>
      </c>
      <c r="Y188" s="146">
        <f t="shared" si="7"/>
        <v>0</v>
      </c>
      <c r="Z188" s="136"/>
      <c r="AA188" s="136"/>
    </row>
    <row r="189" spans="2:27" s="122" customFormat="1" ht="16.8" hidden="1">
      <c r="B189" s="137"/>
      <c r="C189" s="137"/>
      <c r="D189" s="233"/>
      <c r="E189" s="233"/>
      <c r="F189" s="233"/>
      <c r="G189" s="234"/>
      <c r="H189" s="221"/>
      <c r="I189" s="222"/>
      <c r="J189" s="139"/>
      <c r="K189" s="128"/>
      <c r="L189" s="128"/>
      <c r="M189" s="128"/>
      <c r="N189" s="216"/>
      <c r="O189" s="216"/>
      <c r="P189" s="128"/>
      <c r="Q189" s="128"/>
      <c r="R189" s="149"/>
      <c r="S189" s="149"/>
      <c r="T189" s="149"/>
      <c r="U189" s="149"/>
      <c r="V189" s="149"/>
      <c r="W189" s="149"/>
      <c r="X189" s="146">
        <f t="shared" si="8"/>
        <v>0</v>
      </c>
      <c r="Y189" s="146">
        <f t="shared" si="7"/>
        <v>0</v>
      </c>
      <c r="Z189" s="136"/>
      <c r="AA189" s="136"/>
    </row>
    <row r="190" spans="2:27" s="122" customFormat="1" ht="16.8" hidden="1">
      <c r="B190" s="137"/>
      <c r="C190" s="137"/>
      <c r="D190" s="233"/>
      <c r="E190" s="233"/>
      <c r="F190" s="233"/>
      <c r="G190" s="234"/>
      <c r="H190" s="221"/>
      <c r="I190" s="222"/>
      <c r="J190" s="139"/>
      <c r="K190" s="128"/>
      <c r="L190" s="128"/>
      <c r="M190" s="128"/>
      <c r="N190" s="216"/>
      <c r="O190" s="216"/>
      <c r="P190" s="128"/>
      <c r="Q190" s="128"/>
      <c r="R190" s="149"/>
      <c r="S190" s="149"/>
      <c r="T190" s="149"/>
      <c r="U190" s="149"/>
      <c r="V190" s="149"/>
      <c r="W190" s="184"/>
      <c r="X190" s="146">
        <f t="shared" si="8"/>
        <v>0</v>
      </c>
      <c r="Y190" s="146">
        <f t="shared" si="7"/>
        <v>0</v>
      </c>
      <c r="Z190" s="136"/>
      <c r="AA190" s="136"/>
    </row>
    <row r="191" spans="2:27" s="122" customFormat="1" ht="16.8" hidden="1">
      <c r="B191" s="137"/>
      <c r="C191" s="137"/>
      <c r="D191" s="233"/>
      <c r="E191" s="233"/>
      <c r="F191" s="233"/>
      <c r="G191" s="234"/>
      <c r="H191" s="221"/>
      <c r="I191" s="222"/>
      <c r="J191" s="139"/>
      <c r="K191" s="128"/>
      <c r="L191" s="128"/>
      <c r="M191" s="128"/>
      <c r="N191" s="216"/>
      <c r="O191" s="216"/>
      <c r="P191" s="128"/>
      <c r="Q191" s="128"/>
      <c r="R191" s="149"/>
      <c r="S191" s="149"/>
      <c r="T191" s="149"/>
      <c r="U191" s="149"/>
      <c r="V191" s="149"/>
      <c r="W191" s="184"/>
      <c r="X191" s="146">
        <f t="shared" si="8"/>
        <v>0</v>
      </c>
      <c r="Y191" s="146">
        <f t="shared" si="7"/>
        <v>0</v>
      </c>
      <c r="Z191" s="136"/>
      <c r="AA191" s="136"/>
    </row>
    <row r="192" spans="2:27" s="122" customFormat="1" ht="16.8" hidden="1">
      <c r="B192" s="137"/>
      <c r="C192" s="137"/>
      <c r="D192" s="233"/>
      <c r="E192" s="233"/>
      <c r="F192" s="233"/>
      <c r="G192" s="234"/>
      <c r="H192" s="221"/>
      <c r="I192" s="222"/>
      <c r="J192" s="139"/>
      <c r="K192" s="128"/>
      <c r="L192" s="128"/>
      <c r="M192" s="128"/>
      <c r="N192" s="216"/>
      <c r="O192" s="216"/>
      <c r="P192" s="128"/>
      <c r="Q192" s="128"/>
      <c r="R192" s="149"/>
      <c r="S192" s="149"/>
      <c r="T192" s="149"/>
      <c r="U192" s="149"/>
      <c r="V192" s="149"/>
      <c r="W192" s="184"/>
      <c r="X192" s="146">
        <f t="shared" si="8"/>
        <v>0</v>
      </c>
      <c r="Y192" s="146">
        <f t="shared" si="7"/>
        <v>0</v>
      </c>
      <c r="Z192" s="136"/>
      <c r="AA192" s="136"/>
    </row>
    <row r="193" spans="2:27" s="122" customFormat="1" ht="16.8" hidden="1">
      <c r="B193" s="137"/>
      <c r="C193" s="137"/>
      <c r="D193" s="233"/>
      <c r="E193" s="233"/>
      <c r="F193" s="233"/>
      <c r="G193" s="234"/>
      <c r="H193" s="221"/>
      <c r="I193" s="222"/>
      <c r="J193" s="139"/>
      <c r="K193" s="128"/>
      <c r="L193" s="128"/>
      <c r="M193" s="128"/>
      <c r="N193" s="216"/>
      <c r="O193" s="216"/>
      <c r="P193" s="128"/>
      <c r="Q193" s="128"/>
      <c r="R193" s="149"/>
      <c r="S193" s="149"/>
      <c r="T193" s="149"/>
      <c r="U193" s="149"/>
      <c r="V193" s="149"/>
      <c r="W193" s="184"/>
      <c r="X193" s="146">
        <f t="shared" si="8"/>
        <v>0</v>
      </c>
      <c r="Y193" s="146">
        <f t="shared" si="7"/>
        <v>0</v>
      </c>
      <c r="Z193" s="136"/>
      <c r="AA193" s="136"/>
    </row>
    <row r="194" spans="2:27" s="122" customFormat="1" ht="16.8" hidden="1">
      <c r="B194" s="137"/>
      <c r="C194" s="137"/>
      <c r="D194" s="233"/>
      <c r="E194" s="233"/>
      <c r="F194" s="233"/>
      <c r="G194" s="234"/>
      <c r="H194" s="221"/>
      <c r="I194" s="222"/>
      <c r="J194" s="139"/>
      <c r="K194" s="128"/>
      <c r="L194" s="128"/>
      <c r="M194" s="128"/>
      <c r="N194" s="216"/>
      <c r="O194" s="216"/>
      <c r="P194" s="128"/>
      <c r="Q194" s="128"/>
      <c r="R194" s="149"/>
      <c r="S194" s="149"/>
      <c r="T194" s="149"/>
      <c r="U194" s="149"/>
      <c r="V194" s="149"/>
      <c r="W194" s="184"/>
      <c r="X194" s="146">
        <f t="shared" si="8"/>
        <v>0</v>
      </c>
      <c r="Y194" s="146">
        <f t="shared" si="7"/>
        <v>0</v>
      </c>
      <c r="Z194" s="136"/>
      <c r="AA194" s="136"/>
    </row>
    <row r="195" spans="2:27" s="122" customFormat="1" ht="16.8" hidden="1">
      <c r="B195" s="137"/>
      <c r="C195" s="137"/>
      <c r="D195" s="233"/>
      <c r="E195" s="233"/>
      <c r="F195" s="233"/>
      <c r="G195" s="234"/>
      <c r="H195" s="221"/>
      <c r="I195" s="222"/>
      <c r="J195" s="139"/>
      <c r="K195" s="128"/>
      <c r="L195" s="128"/>
      <c r="M195" s="128"/>
      <c r="N195" s="216"/>
      <c r="O195" s="216"/>
      <c r="P195" s="128"/>
      <c r="Q195" s="128"/>
      <c r="R195" s="149"/>
      <c r="S195" s="149"/>
      <c r="T195" s="149"/>
      <c r="U195" s="149"/>
      <c r="V195" s="149"/>
      <c r="W195" s="184"/>
      <c r="X195" s="146">
        <f t="shared" si="8"/>
        <v>0</v>
      </c>
      <c r="Y195" s="146">
        <f t="shared" si="7"/>
        <v>0</v>
      </c>
      <c r="Z195" s="136"/>
      <c r="AA195" s="136"/>
    </row>
    <row r="196" spans="2:27" s="122" customFormat="1" ht="16.8" hidden="1">
      <c r="B196" s="137"/>
      <c r="C196" s="137"/>
      <c r="D196" s="233"/>
      <c r="E196" s="233"/>
      <c r="F196" s="233"/>
      <c r="G196" s="234"/>
      <c r="H196" s="221"/>
      <c r="I196" s="222"/>
      <c r="J196" s="139"/>
      <c r="K196" s="128"/>
      <c r="L196" s="128"/>
      <c r="M196" s="128"/>
      <c r="N196" s="216"/>
      <c r="O196" s="216"/>
      <c r="P196" s="128"/>
      <c r="Q196" s="128"/>
      <c r="R196" s="149"/>
      <c r="S196" s="149"/>
      <c r="T196" s="149"/>
      <c r="U196" s="149"/>
      <c r="V196" s="149"/>
      <c r="W196" s="184"/>
      <c r="X196" s="146">
        <f t="shared" si="8"/>
        <v>0</v>
      </c>
      <c r="Y196" s="146">
        <f t="shared" si="7"/>
        <v>0</v>
      </c>
      <c r="Z196" s="136"/>
      <c r="AA196" s="136"/>
    </row>
    <row r="197" spans="2:27" s="122" customFormat="1" ht="16.8" hidden="1">
      <c r="B197" s="137"/>
      <c r="C197" s="137"/>
      <c r="D197" s="233"/>
      <c r="E197" s="233"/>
      <c r="F197" s="233"/>
      <c r="G197" s="234"/>
      <c r="H197" s="221"/>
      <c r="I197" s="222"/>
      <c r="J197" s="139"/>
      <c r="K197" s="128"/>
      <c r="L197" s="128"/>
      <c r="M197" s="128"/>
      <c r="N197" s="216"/>
      <c r="O197" s="216"/>
      <c r="P197" s="128"/>
      <c r="Q197" s="128"/>
      <c r="R197" s="149"/>
      <c r="S197" s="149"/>
      <c r="T197" s="149"/>
      <c r="U197" s="149"/>
      <c r="V197" s="149"/>
      <c r="W197" s="184"/>
      <c r="X197" s="146">
        <f t="shared" si="8"/>
        <v>0</v>
      </c>
      <c r="Y197" s="146">
        <f t="shared" si="7"/>
        <v>0</v>
      </c>
      <c r="Z197" s="136"/>
      <c r="AA197" s="136"/>
    </row>
    <row r="198" spans="2:27" s="122" customFormat="1" ht="16.8" hidden="1">
      <c r="B198" s="137"/>
      <c r="C198" s="137"/>
      <c r="D198" s="233"/>
      <c r="E198" s="233"/>
      <c r="F198" s="233"/>
      <c r="G198" s="234"/>
      <c r="H198" s="221"/>
      <c r="I198" s="222"/>
      <c r="J198" s="139"/>
      <c r="K198" s="128"/>
      <c r="L198" s="128"/>
      <c r="M198" s="128"/>
      <c r="N198" s="216"/>
      <c r="O198" s="216"/>
      <c r="P198" s="128"/>
      <c r="Q198" s="128"/>
      <c r="R198" s="149"/>
      <c r="S198" s="149"/>
      <c r="T198" s="149"/>
      <c r="U198" s="149"/>
      <c r="V198" s="149"/>
      <c r="W198" s="184"/>
      <c r="X198" s="146">
        <f t="shared" si="8"/>
        <v>0</v>
      </c>
      <c r="Y198" s="146">
        <f t="shared" si="7"/>
        <v>0</v>
      </c>
      <c r="Z198" s="136"/>
      <c r="AA198" s="136"/>
    </row>
    <row r="199" spans="2:27" s="122" customFormat="1" ht="16.8" hidden="1">
      <c r="B199" s="137"/>
      <c r="C199" s="137"/>
      <c r="D199" s="233"/>
      <c r="E199" s="233"/>
      <c r="F199" s="233"/>
      <c r="G199" s="234"/>
      <c r="H199" s="221"/>
      <c r="I199" s="222"/>
      <c r="J199" s="139"/>
      <c r="K199" s="128"/>
      <c r="L199" s="128"/>
      <c r="M199" s="128"/>
      <c r="N199" s="216"/>
      <c r="O199" s="216"/>
      <c r="P199" s="128"/>
      <c r="Q199" s="128"/>
      <c r="R199" s="149"/>
      <c r="S199" s="149"/>
      <c r="T199" s="149"/>
      <c r="U199" s="149"/>
      <c r="V199" s="149"/>
      <c r="W199" s="184"/>
      <c r="X199" s="146">
        <f t="shared" si="8"/>
        <v>0</v>
      </c>
      <c r="Y199" s="146">
        <f t="shared" si="7"/>
        <v>0</v>
      </c>
      <c r="Z199" s="136"/>
      <c r="AA199" s="136"/>
    </row>
    <row r="200" spans="2:27" s="122" customFormat="1" ht="16.8" hidden="1">
      <c r="B200" s="137"/>
      <c r="C200" s="137"/>
      <c r="D200" s="233"/>
      <c r="E200" s="233"/>
      <c r="F200" s="233"/>
      <c r="G200" s="234"/>
      <c r="H200" s="221"/>
      <c r="I200" s="222"/>
      <c r="J200" s="139"/>
      <c r="K200" s="128"/>
      <c r="L200" s="128"/>
      <c r="M200" s="128"/>
      <c r="N200" s="216"/>
      <c r="O200" s="216"/>
      <c r="P200" s="128"/>
      <c r="Q200" s="128"/>
      <c r="R200" s="149"/>
      <c r="S200" s="149"/>
      <c r="T200" s="149"/>
      <c r="U200" s="149"/>
      <c r="V200" s="149"/>
      <c r="W200" s="149"/>
      <c r="X200" s="146">
        <f t="shared" si="8"/>
        <v>0</v>
      </c>
      <c r="Y200" s="146">
        <f t="shared" si="7"/>
        <v>0</v>
      </c>
      <c r="Z200" s="136"/>
      <c r="AA200" s="136"/>
    </row>
    <row r="201" spans="2:27" s="122" customFormat="1" ht="16.8" hidden="1">
      <c r="B201" s="137"/>
      <c r="C201" s="137"/>
      <c r="D201" s="233"/>
      <c r="E201" s="233"/>
      <c r="F201" s="233"/>
      <c r="G201" s="234"/>
      <c r="H201" s="221"/>
      <c r="I201" s="222"/>
      <c r="J201" s="139"/>
      <c r="K201" s="128"/>
      <c r="L201" s="128"/>
      <c r="M201" s="128"/>
      <c r="N201" s="216"/>
      <c r="O201" s="216"/>
      <c r="P201" s="128"/>
      <c r="Q201" s="128"/>
      <c r="R201" s="128"/>
      <c r="S201" s="128"/>
      <c r="T201" s="128"/>
      <c r="U201" s="128"/>
      <c r="V201" s="149"/>
      <c r="W201" s="184"/>
      <c r="X201" s="146">
        <f t="shared" si="8"/>
        <v>0</v>
      </c>
      <c r="Y201" s="146">
        <f t="shared" si="7"/>
        <v>0</v>
      </c>
      <c r="Z201" s="136"/>
      <c r="AA201" s="136"/>
    </row>
    <row r="202" spans="2:27" s="122" customFormat="1" ht="16.8" hidden="1">
      <c r="B202" s="137"/>
      <c r="C202" s="137"/>
      <c r="D202" s="233"/>
      <c r="E202" s="233"/>
      <c r="F202" s="233"/>
      <c r="G202" s="234"/>
      <c r="H202" s="221"/>
      <c r="I202" s="222"/>
      <c r="J202" s="139"/>
      <c r="K202" s="128"/>
      <c r="L202" s="128"/>
      <c r="M202" s="128"/>
      <c r="N202" s="216"/>
      <c r="O202" s="216"/>
      <c r="P202" s="149"/>
      <c r="Q202" s="149"/>
      <c r="R202" s="149"/>
      <c r="S202" s="128"/>
      <c r="T202" s="128"/>
      <c r="U202" s="128"/>
      <c r="V202" s="149"/>
      <c r="W202" s="128"/>
      <c r="X202" s="146">
        <f t="shared" si="8"/>
        <v>0</v>
      </c>
      <c r="Y202" s="146">
        <f t="shared" si="7"/>
        <v>0</v>
      </c>
      <c r="Z202" s="136"/>
      <c r="AA202" s="136"/>
    </row>
    <row r="203" spans="2:27" s="122" customFormat="1" ht="16.8" hidden="1">
      <c r="B203" s="137"/>
      <c r="C203" s="137"/>
      <c r="D203" s="233"/>
      <c r="E203" s="233"/>
      <c r="F203" s="233"/>
      <c r="G203" s="234"/>
      <c r="H203" s="221"/>
      <c r="I203" s="222"/>
      <c r="J203" s="139"/>
      <c r="K203" s="128"/>
      <c r="L203" s="128"/>
      <c r="M203" s="128"/>
      <c r="N203" s="216"/>
      <c r="O203" s="216"/>
      <c r="P203" s="128"/>
      <c r="Q203" s="128"/>
      <c r="R203" s="149"/>
      <c r="S203" s="149"/>
      <c r="T203" s="149"/>
      <c r="U203" s="149"/>
      <c r="V203" s="149"/>
      <c r="W203" s="184"/>
      <c r="X203" s="146">
        <f t="shared" si="8"/>
        <v>0</v>
      </c>
      <c r="Y203" s="146">
        <f t="shared" si="7"/>
        <v>0</v>
      </c>
      <c r="Z203" s="136"/>
      <c r="AA203" s="136"/>
    </row>
    <row r="204" spans="2:27" s="122" customFormat="1" ht="16.8" hidden="1">
      <c r="B204" s="137"/>
      <c r="C204" s="137"/>
      <c r="D204" s="233"/>
      <c r="E204" s="233"/>
      <c r="F204" s="233"/>
      <c r="G204" s="234"/>
      <c r="H204" s="221"/>
      <c r="I204" s="222"/>
      <c r="J204" s="139"/>
      <c r="K204" s="128"/>
      <c r="L204" s="128"/>
      <c r="M204" s="128"/>
      <c r="N204" s="216"/>
      <c r="O204" s="216"/>
      <c r="P204" s="128"/>
      <c r="Q204" s="128"/>
      <c r="R204" s="149"/>
      <c r="S204" s="149"/>
      <c r="T204" s="216"/>
      <c r="U204" s="216"/>
      <c r="V204" s="216"/>
      <c r="W204" s="184"/>
      <c r="X204" s="146">
        <f t="shared" si="8"/>
        <v>0</v>
      </c>
      <c r="Y204" s="146">
        <f t="shared" si="7"/>
        <v>0</v>
      </c>
      <c r="Z204" s="136"/>
      <c r="AA204" s="136"/>
    </row>
    <row r="205" spans="2:27" s="122" customFormat="1" ht="16.8" hidden="1">
      <c r="B205" s="137"/>
      <c r="C205" s="137"/>
      <c r="D205" s="233"/>
      <c r="E205" s="233"/>
      <c r="F205" s="233"/>
      <c r="G205" s="234"/>
      <c r="H205" s="221"/>
      <c r="I205" s="222"/>
      <c r="J205" s="139"/>
      <c r="K205" s="128"/>
      <c r="L205" s="128"/>
      <c r="M205" s="128"/>
      <c r="N205" s="216"/>
      <c r="O205" s="216"/>
      <c r="P205" s="149"/>
      <c r="Q205" s="128"/>
      <c r="R205" s="128"/>
      <c r="S205" s="149"/>
      <c r="T205" s="149"/>
      <c r="U205" s="149"/>
      <c r="V205" s="149"/>
      <c r="W205" s="184"/>
      <c r="X205" s="146">
        <f t="shared" si="8"/>
        <v>0</v>
      </c>
      <c r="Y205" s="146">
        <f t="shared" ref="Y205:Y268" si="9">X205-J205</f>
        <v>0</v>
      </c>
      <c r="Z205" s="136"/>
      <c r="AA205" s="136"/>
    </row>
    <row r="206" spans="2:27" s="122" customFormat="1" ht="16.8" hidden="1">
      <c r="B206" s="137"/>
      <c r="C206" s="137"/>
      <c r="D206" s="233"/>
      <c r="E206" s="233"/>
      <c r="F206" s="233"/>
      <c r="G206" s="234"/>
      <c r="H206" s="221"/>
      <c r="I206" s="222"/>
      <c r="J206" s="139"/>
      <c r="K206" s="128"/>
      <c r="L206" s="128"/>
      <c r="M206" s="128"/>
      <c r="N206" s="216"/>
      <c r="O206" s="216"/>
      <c r="P206" s="128"/>
      <c r="Q206" s="149"/>
      <c r="R206" s="149"/>
      <c r="S206" s="149"/>
      <c r="T206" s="149"/>
      <c r="U206" s="149"/>
      <c r="V206" s="149"/>
      <c r="W206" s="184"/>
      <c r="X206" s="146">
        <f t="shared" ref="X206:X269" si="10">SUM(L206:W206)</f>
        <v>0</v>
      </c>
      <c r="Y206" s="146">
        <f t="shared" si="9"/>
        <v>0</v>
      </c>
      <c r="Z206" s="136"/>
      <c r="AA206" s="136"/>
    </row>
    <row r="207" spans="2:27" s="122" customFormat="1" ht="16.8" hidden="1">
      <c r="B207" s="137"/>
      <c r="C207" s="137"/>
      <c r="D207" s="233"/>
      <c r="E207" s="233"/>
      <c r="F207" s="233"/>
      <c r="G207" s="234"/>
      <c r="H207" s="221"/>
      <c r="I207" s="222"/>
      <c r="J207" s="139"/>
      <c r="K207" s="128"/>
      <c r="L207" s="128"/>
      <c r="M207" s="128"/>
      <c r="N207" s="216"/>
      <c r="O207" s="216"/>
      <c r="P207" s="128"/>
      <c r="Q207" s="128"/>
      <c r="R207" s="149"/>
      <c r="S207" s="149"/>
      <c r="T207" s="149"/>
      <c r="U207" s="149"/>
      <c r="V207" s="149"/>
      <c r="W207" s="149"/>
      <c r="X207" s="146">
        <f t="shared" si="10"/>
        <v>0</v>
      </c>
      <c r="Y207" s="146">
        <f t="shared" si="9"/>
        <v>0</v>
      </c>
      <c r="Z207" s="136"/>
      <c r="AA207" s="136"/>
    </row>
    <row r="208" spans="2:27" s="122" customFormat="1" ht="16.8" hidden="1">
      <c r="B208" s="137"/>
      <c r="C208" s="137"/>
      <c r="D208" s="233"/>
      <c r="E208" s="233"/>
      <c r="F208" s="233"/>
      <c r="G208" s="234"/>
      <c r="H208" s="221"/>
      <c r="I208" s="222"/>
      <c r="J208" s="139"/>
      <c r="K208" s="128"/>
      <c r="L208" s="128"/>
      <c r="M208" s="128"/>
      <c r="N208" s="216"/>
      <c r="O208" s="216"/>
      <c r="P208" s="128"/>
      <c r="Q208" s="128"/>
      <c r="R208" s="149"/>
      <c r="S208" s="149"/>
      <c r="T208" s="149"/>
      <c r="U208" s="149"/>
      <c r="V208" s="149"/>
      <c r="W208" s="184"/>
      <c r="X208" s="146">
        <f t="shared" si="10"/>
        <v>0</v>
      </c>
      <c r="Y208" s="146">
        <f t="shared" si="9"/>
        <v>0</v>
      </c>
      <c r="Z208" s="136"/>
      <c r="AA208" s="136"/>
    </row>
    <row r="209" spans="2:27" s="122" customFormat="1" ht="16.8" hidden="1">
      <c r="B209" s="137"/>
      <c r="C209" s="137"/>
      <c r="D209" s="233"/>
      <c r="E209" s="233"/>
      <c r="F209" s="233"/>
      <c r="G209" s="234"/>
      <c r="H209" s="221"/>
      <c r="I209" s="222"/>
      <c r="J209" s="139"/>
      <c r="K209" s="128"/>
      <c r="L209" s="128"/>
      <c r="M209" s="128"/>
      <c r="N209" s="216"/>
      <c r="O209" s="216"/>
      <c r="P209" s="128"/>
      <c r="Q209" s="128"/>
      <c r="R209" s="128"/>
      <c r="S209" s="128"/>
      <c r="T209" s="128"/>
      <c r="U209" s="128"/>
      <c r="V209" s="128"/>
      <c r="W209" s="128"/>
      <c r="X209" s="146">
        <f t="shared" si="10"/>
        <v>0</v>
      </c>
      <c r="Y209" s="146">
        <f t="shared" si="9"/>
        <v>0</v>
      </c>
      <c r="Z209" s="136"/>
      <c r="AA209" s="136"/>
    </row>
    <row r="210" spans="2:27" s="122" customFormat="1" ht="16.8" hidden="1">
      <c r="B210" s="137"/>
      <c r="C210" s="137"/>
      <c r="D210" s="233"/>
      <c r="E210" s="233"/>
      <c r="F210" s="233"/>
      <c r="G210" s="234"/>
      <c r="H210" s="221"/>
      <c r="I210" s="222"/>
      <c r="J210" s="139"/>
      <c r="K210" s="128"/>
      <c r="L210" s="128"/>
      <c r="M210" s="128"/>
      <c r="N210" s="216"/>
      <c r="O210" s="216"/>
      <c r="P210" s="128"/>
      <c r="Q210" s="128"/>
      <c r="R210" s="149"/>
      <c r="S210" s="149"/>
      <c r="T210" s="149"/>
      <c r="U210" s="149"/>
      <c r="V210" s="149"/>
      <c r="W210" s="184"/>
      <c r="X210" s="146">
        <f t="shared" si="10"/>
        <v>0</v>
      </c>
      <c r="Y210" s="146">
        <f t="shared" si="9"/>
        <v>0</v>
      </c>
      <c r="Z210" s="136"/>
      <c r="AA210" s="136"/>
    </row>
    <row r="211" spans="2:27" s="122" customFormat="1" ht="16.8" hidden="1">
      <c r="B211" s="137"/>
      <c r="C211" s="137"/>
      <c r="D211" s="233"/>
      <c r="E211" s="233"/>
      <c r="F211" s="233"/>
      <c r="G211" s="234"/>
      <c r="H211" s="221"/>
      <c r="I211" s="222"/>
      <c r="J211" s="139"/>
      <c r="K211" s="128"/>
      <c r="L211" s="128"/>
      <c r="M211" s="128"/>
      <c r="N211" s="216"/>
      <c r="O211" s="216"/>
      <c r="P211" s="128"/>
      <c r="Q211" s="128"/>
      <c r="R211" s="149"/>
      <c r="S211" s="149"/>
      <c r="T211" s="149"/>
      <c r="U211" s="149"/>
      <c r="V211" s="149"/>
      <c r="W211" s="149"/>
      <c r="X211" s="146">
        <f t="shared" si="10"/>
        <v>0</v>
      </c>
      <c r="Y211" s="146">
        <f t="shared" si="9"/>
        <v>0</v>
      </c>
      <c r="Z211" s="136"/>
      <c r="AA211" s="136"/>
    </row>
    <row r="212" spans="2:27" s="122" customFormat="1" ht="16.8" hidden="1">
      <c r="B212" s="137"/>
      <c r="C212" s="137"/>
      <c r="D212" s="233"/>
      <c r="E212" s="233"/>
      <c r="F212" s="233"/>
      <c r="G212" s="234"/>
      <c r="H212" s="221"/>
      <c r="I212" s="222"/>
      <c r="J212" s="139"/>
      <c r="K212" s="128"/>
      <c r="L212" s="128"/>
      <c r="M212" s="128"/>
      <c r="N212" s="216"/>
      <c r="O212" s="216"/>
      <c r="P212" s="128"/>
      <c r="Q212" s="128"/>
      <c r="R212" s="149"/>
      <c r="S212" s="149"/>
      <c r="T212" s="149"/>
      <c r="U212" s="149"/>
      <c r="V212" s="149"/>
      <c r="W212" s="184"/>
      <c r="X212" s="146">
        <f t="shared" si="10"/>
        <v>0</v>
      </c>
      <c r="Y212" s="146">
        <f t="shared" si="9"/>
        <v>0</v>
      </c>
      <c r="Z212" s="136"/>
      <c r="AA212" s="136"/>
    </row>
    <row r="213" spans="2:27" s="122" customFormat="1" ht="16.8" hidden="1">
      <c r="B213" s="137"/>
      <c r="C213" s="137"/>
      <c r="D213" s="233"/>
      <c r="E213" s="233"/>
      <c r="F213" s="233"/>
      <c r="G213" s="234"/>
      <c r="H213" s="221"/>
      <c r="I213" s="222"/>
      <c r="J213" s="139"/>
      <c r="K213" s="128"/>
      <c r="L213" s="128"/>
      <c r="M213" s="128"/>
      <c r="N213" s="216"/>
      <c r="O213" s="216"/>
      <c r="P213" s="128"/>
      <c r="Q213" s="128"/>
      <c r="R213" s="149"/>
      <c r="S213" s="149"/>
      <c r="T213" s="149"/>
      <c r="U213" s="149"/>
      <c r="V213" s="149"/>
      <c r="W213" s="184"/>
      <c r="X213" s="146">
        <f t="shared" si="10"/>
        <v>0</v>
      </c>
      <c r="Y213" s="146">
        <f t="shared" si="9"/>
        <v>0</v>
      </c>
      <c r="Z213" s="136"/>
      <c r="AA213" s="136"/>
    </row>
    <row r="214" spans="2:27" s="122" customFormat="1" ht="16.8" hidden="1">
      <c r="B214" s="137"/>
      <c r="C214" s="137"/>
      <c r="D214" s="233"/>
      <c r="E214" s="233"/>
      <c r="F214" s="233"/>
      <c r="G214" s="234"/>
      <c r="H214" s="221"/>
      <c r="I214" s="222"/>
      <c r="J214" s="139"/>
      <c r="K214" s="128"/>
      <c r="L214" s="128"/>
      <c r="M214" s="128"/>
      <c r="N214" s="216"/>
      <c r="O214" s="216"/>
      <c r="P214" s="128"/>
      <c r="Q214" s="128"/>
      <c r="R214" s="149"/>
      <c r="S214" s="149"/>
      <c r="T214" s="149"/>
      <c r="U214" s="149"/>
      <c r="V214" s="149"/>
      <c r="W214" s="184"/>
      <c r="X214" s="146">
        <f t="shared" si="10"/>
        <v>0</v>
      </c>
      <c r="Y214" s="146">
        <f t="shared" si="9"/>
        <v>0</v>
      </c>
      <c r="Z214" s="136"/>
      <c r="AA214" s="136"/>
    </row>
    <row r="215" spans="2:27" s="122" customFormat="1" ht="16.8" hidden="1">
      <c r="B215" s="137"/>
      <c r="C215" s="137"/>
      <c r="D215" s="233"/>
      <c r="E215" s="233"/>
      <c r="F215" s="233"/>
      <c r="G215" s="234"/>
      <c r="H215" s="221"/>
      <c r="I215" s="222"/>
      <c r="J215" s="139"/>
      <c r="K215" s="128"/>
      <c r="L215" s="128"/>
      <c r="M215" s="128"/>
      <c r="N215" s="216"/>
      <c r="O215" s="216"/>
      <c r="P215" s="128"/>
      <c r="Q215" s="128"/>
      <c r="R215" s="149"/>
      <c r="S215" s="149"/>
      <c r="T215" s="149"/>
      <c r="U215" s="149"/>
      <c r="V215" s="149"/>
      <c r="W215" s="184"/>
      <c r="X215" s="146">
        <f t="shared" si="10"/>
        <v>0</v>
      </c>
      <c r="Y215" s="146">
        <f t="shared" si="9"/>
        <v>0</v>
      </c>
      <c r="Z215" s="136"/>
      <c r="AA215" s="136"/>
    </row>
    <row r="216" spans="2:27" s="122" customFormat="1" ht="16.8" hidden="1">
      <c r="B216" s="137"/>
      <c r="C216" s="137"/>
      <c r="D216" s="233"/>
      <c r="E216" s="233"/>
      <c r="F216" s="233"/>
      <c r="G216" s="234"/>
      <c r="H216" s="221"/>
      <c r="I216" s="222"/>
      <c r="J216" s="139"/>
      <c r="K216" s="128"/>
      <c r="L216" s="128"/>
      <c r="M216" s="128"/>
      <c r="N216" s="216"/>
      <c r="O216" s="216"/>
      <c r="P216" s="149"/>
      <c r="Q216" s="128"/>
      <c r="R216" s="149"/>
      <c r="S216" s="149"/>
      <c r="T216" s="149"/>
      <c r="U216" s="149"/>
      <c r="V216" s="149"/>
      <c r="W216" s="184"/>
      <c r="X216" s="146">
        <f t="shared" si="10"/>
        <v>0</v>
      </c>
      <c r="Y216" s="146">
        <f t="shared" si="9"/>
        <v>0</v>
      </c>
      <c r="Z216" s="136"/>
      <c r="AA216" s="136"/>
    </row>
    <row r="217" spans="2:27" s="122" customFormat="1" ht="16.8" hidden="1">
      <c r="B217" s="137"/>
      <c r="C217" s="137"/>
      <c r="D217" s="233"/>
      <c r="E217" s="233"/>
      <c r="F217" s="233"/>
      <c r="G217" s="234"/>
      <c r="H217" s="221"/>
      <c r="I217" s="222"/>
      <c r="J217" s="139"/>
      <c r="K217" s="128"/>
      <c r="L217" s="128"/>
      <c r="M217" s="128"/>
      <c r="N217" s="216"/>
      <c r="O217" s="216"/>
      <c r="P217" s="128"/>
      <c r="Q217" s="128"/>
      <c r="R217" s="149"/>
      <c r="S217" s="128"/>
      <c r="T217" s="128"/>
      <c r="U217" s="149"/>
      <c r="V217" s="128"/>
      <c r="W217" s="128"/>
      <c r="X217" s="146">
        <f t="shared" si="10"/>
        <v>0</v>
      </c>
      <c r="Y217" s="146">
        <f t="shared" si="9"/>
        <v>0</v>
      </c>
      <c r="Z217" s="136"/>
      <c r="AA217" s="136"/>
    </row>
    <row r="218" spans="2:27" s="122" customFormat="1" ht="16.8" hidden="1">
      <c r="B218" s="137"/>
      <c r="C218" s="137"/>
      <c r="D218" s="233"/>
      <c r="E218" s="233"/>
      <c r="F218" s="233"/>
      <c r="G218" s="234"/>
      <c r="H218" s="221"/>
      <c r="I218" s="222"/>
      <c r="J218" s="139"/>
      <c r="K218" s="128"/>
      <c r="L218" s="128"/>
      <c r="M218" s="128"/>
      <c r="N218" s="216"/>
      <c r="O218" s="216"/>
      <c r="P218" s="128"/>
      <c r="Q218" s="128"/>
      <c r="R218" s="149"/>
      <c r="S218" s="149"/>
      <c r="T218" s="149"/>
      <c r="U218" s="149"/>
      <c r="V218" s="149"/>
      <c r="W218" s="184"/>
      <c r="X218" s="146">
        <f t="shared" si="10"/>
        <v>0</v>
      </c>
      <c r="Y218" s="146">
        <f t="shared" si="9"/>
        <v>0</v>
      </c>
      <c r="Z218" s="136"/>
      <c r="AA218" s="136"/>
    </row>
    <row r="219" spans="2:27" s="122" customFormat="1" ht="16.8" hidden="1">
      <c r="B219" s="137"/>
      <c r="C219" s="137"/>
      <c r="D219" s="233"/>
      <c r="E219" s="233"/>
      <c r="F219" s="233"/>
      <c r="G219" s="234"/>
      <c r="H219" s="221"/>
      <c r="I219" s="222"/>
      <c r="J219" s="139"/>
      <c r="K219" s="128"/>
      <c r="L219" s="128"/>
      <c r="M219" s="128"/>
      <c r="N219" s="216"/>
      <c r="O219" s="216"/>
      <c r="P219" s="216"/>
      <c r="Q219" s="216"/>
      <c r="R219" s="216"/>
      <c r="S219" s="216"/>
      <c r="T219" s="216"/>
      <c r="U219" s="216"/>
      <c r="V219" s="216"/>
      <c r="W219" s="216"/>
      <c r="X219" s="146">
        <f t="shared" si="10"/>
        <v>0</v>
      </c>
      <c r="Y219" s="146">
        <f t="shared" si="9"/>
        <v>0</v>
      </c>
      <c r="Z219" s="136"/>
      <c r="AA219" s="136"/>
    </row>
    <row r="220" spans="2:27" s="122" customFormat="1" ht="16.8" hidden="1">
      <c r="B220" s="137"/>
      <c r="C220" s="137"/>
      <c r="D220" s="233"/>
      <c r="E220" s="233"/>
      <c r="F220" s="233"/>
      <c r="G220" s="234"/>
      <c r="H220" s="221"/>
      <c r="I220" s="222"/>
      <c r="J220" s="139"/>
      <c r="K220" s="128"/>
      <c r="L220" s="128"/>
      <c r="M220" s="128"/>
      <c r="N220" s="216"/>
      <c r="O220" s="216"/>
      <c r="P220" s="128"/>
      <c r="Q220" s="128"/>
      <c r="R220" s="149"/>
      <c r="S220" s="149"/>
      <c r="T220" s="149"/>
      <c r="U220" s="149"/>
      <c r="V220" s="149"/>
      <c r="W220" s="184"/>
      <c r="X220" s="146">
        <f t="shared" si="10"/>
        <v>0</v>
      </c>
      <c r="Y220" s="146">
        <f t="shared" si="9"/>
        <v>0</v>
      </c>
      <c r="Z220" s="136"/>
      <c r="AA220" s="136"/>
    </row>
    <row r="221" spans="2:27" s="122" customFormat="1" ht="16.8" hidden="1">
      <c r="B221" s="137"/>
      <c r="C221" s="137"/>
      <c r="D221" s="233"/>
      <c r="E221" s="233"/>
      <c r="F221" s="233"/>
      <c r="G221" s="234"/>
      <c r="H221" s="221"/>
      <c r="I221" s="222"/>
      <c r="J221" s="139"/>
      <c r="K221" s="128"/>
      <c r="L221" s="128"/>
      <c r="M221" s="128"/>
      <c r="N221" s="216"/>
      <c r="O221" s="216"/>
      <c r="P221" s="128"/>
      <c r="Q221" s="128"/>
      <c r="R221" s="149"/>
      <c r="S221" s="149"/>
      <c r="T221" s="149"/>
      <c r="U221" s="149"/>
      <c r="V221" s="149"/>
      <c r="W221" s="184"/>
      <c r="X221" s="146">
        <f t="shared" si="10"/>
        <v>0</v>
      </c>
      <c r="Y221" s="146">
        <f t="shared" si="9"/>
        <v>0</v>
      </c>
      <c r="Z221" s="136"/>
      <c r="AA221" s="136"/>
    </row>
    <row r="222" spans="2:27" s="122" customFormat="1" ht="16.8" hidden="1">
      <c r="B222" s="137"/>
      <c r="C222" s="137"/>
      <c r="D222" s="233"/>
      <c r="E222" s="233"/>
      <c r="F222" s="233"/>
      <c r="G222" s="234"/>
      <c r="H222" s="221"/>
      <c r="I222" s="222"/>
      <c r="J222" s="139"/>
      <c r="K222" s="128"/>
      <c r="L222" s="128"/>
      <c r="M222" s="128"/>
      <c r="N222" s="216"/>
      <c r="O222" s="216"/>
      <c r="P222" s="128"/>
      <c r="Q222" s="128"/>
      <c r="R222" s="149"/>
      <c r="S222" s="149"/>
      <c r="T222" s="149"/>
      <c r="U222" s="149"/>
      <c r="V222" s="149"/>
      <c r="W222" s="184"/>
      <c r="X222" s="146">
        <f t="shared" si="10"/>
        <v>0</v>
      </c>
      <c r="Y222" s="146">
        <f t="shared" si="9"/>
        <v>0</v>
      </c>
      <c r="Z222" s="136"/>
      <c r="AA222" s="136"/>
    </row>
    <row r="223" spans="2:27" s="122" customFormat="1" ht="16.8" hidden="1">
      <c r="B223" s="137"/>
      <c r="C223" s="137"/>
      <c r="D223" s="233"/>
      <c r="E223" s="233"/>
      <c r="F223" s="233"/>
      <c r="G223" s="234"/>
      <c r="H223" s="221"/>
      <c r="I223" s="222"/>
      <c r="J223" s="139"/>
      <c r="K223" s="128"/>
      <c r="L223" s="128"/>
      <c r="M223" s="128"/>
      <c r="N223" s="216"/>
      <c r="O223" s="216"/>
      <c r="P223" s="128"/>
      <c r="Q223" s="128"/>
      <c r="R223" s="149"/>
      <c r="S223" s="149"/>
      <c r="T223" s="149"/>
      <c r="U223" s="149"/>
      <c r="V223" s="149"/>
      <c r="W223" s="184"/>
      <c r="X223" s="146">
        <f t="shared" si="10"/>
        <v>0</v>
      </c>
      <c r="Y223" s="146">
        <f t="shared" si="9"/>
        <v>0</v>
      </c>
      <c r="Z223" s="136"/>
      <c r="AA223" s="136"/>
    </row>
    <row r="224" spans="2:27" s="122" customFormat="1" ht="16.8" hidden="1">
      <c r="B224" s="137"/>
      <c r="C224" s="137"/>
      <c r="D224" s="233"/>
      <c r="E224" s="233"/>
      <c r="F224" s="233"/>
      <c r="G224" s="234"/>
      <c r="H224" s="221"/>
      <c r="I224" s="222"/>
      <c r="J224" s="139"/>
      <c r="K224" s="128"/>
      <c r="L224" s="128"/>
      <c r="M224" s="128"/>
      <c r="N224" s="216"/>
      <c r="O224" s="216"/>
      <c r="P224" s="128"/>
      <c r="Q224" s="128"/>
      <c r="R224" s="149"/>
      <c r="S224" s="149"/>
      <c r="T224" s="149"/>
      <c r="U224" s="149"/>
      <c r="V224" s="149"/>
      <c r="W224" s="184"/>
      <c r="X224" s="146">
        <f t="shared" si="10"/>
        <v>0</v>
      </c>
      <c r="Y224" s="146">
        <f t="shared" si="9"/>
        <v>0</v>
      </c>
      <c r="Z224" s="136"/>
      <c r="AA224" s="136"/>
    </row>
    <row r="225" spans="2:27" s="122" customFormat="1" ht="16.8" hidden="1">
      <c r="B225" s="137"/>
      <c r="C225" s="137"/>
      <c r="D225" s="233"/>
      <c r="E225" s="233"/>
      <c r="F225" s="233"/>
      <c r="G225" s="234"/>
      <c r="H225" s="221"/>
      <c r="I225" s="222"/>
      <c r="J225" s="139"/>
      <c r="K225" s="128"/>
      <c r="L225" s="128"/>
      <c r="M225" s="128"/>
      <c r="N225" s="216"/>
      <c r="O225" s="216"/>
      <c r="P225" s="128"/>
      <c r="Q225" s="128"/>
      <c r="R225" s="149"/>
      <c r="S225" s="149"/>
      <c r="T225" s="149"/>
      <c r="U225" s="149"/>
      <c r="V225" s="149"/>
      <c r="W225" s="184"/>
      <c r="X225" s="146">
        <f t="shared" si="10"/>
        <v>0</v>
      </c>
      <c r="Y225" s="146">
        <f t="shared" si="9"/>
        <v>0</v>
      </c>
      <c r="Z225" s="136"/>
      <c r="AA225" s="136"/>
    </row>
    <row r="226" spans="2:27" s="122" customFormat="1" ht="16.8" hidden="1">
      <c r="B226" s="137"/>
      <c r="C226" s="137"/>
      <c r="D226" s="233"/>
      <c r="E226" s="233"/>
      <c r="F226" s="233"/>
      <c r="G226" s="234"/>
      <c r="H226" s="221"/>
      <c r="I226" s="222"/>
      <c r="J226" s="139"/>
      <c r="K226" s="128"/>
      <c r="L226" s="128"/>
      <c r="M226" s="128"/>
      <c r="N226" s="216"/>
      <c r="O226" s="216"/>
      <c r="P226" s="128"/>
      <c r="Q226" s="128"/>
      <c r="R226" s="149"/>
      <c r="S226" s="149"/>
      <c r="T226" s="149"/>
      <c r="U226" s="149"/>
      <c r="V226" s="149"/>
      <c r="W226" s="184"/>
      <c r="X226" s="146">
        <f t="shared" si="10"/>
        <v>0</v>
      </c>
      <c r="Y226" s="146">
        <f t="shared" si="9"/>
        <v>0</v>
      </c>
      <c r="Z226" s="136"/>
      <c r="AA226" s="136"/>
    </row>
    <row r="227" spans="2:27" s="122" customFormat="1" ht="16.8" hidden="1">
      <c r="B227" s="137"/>
      <c r="C227" s="137"/>
      <c r="D227" s="233"/>
      <c r="E227" s="233"/>
      <c r="F227" s="233"/>
      <c r="G227" s="234"/>
      <c r="H227" s="221"/>
      <c r="I227" s="222"/>
      <c r="J227" s="139"/>
      <c r="K227" s="128"/>
      <c r="L227" s="128"/>
      <c r="M227" s="128"/>
      <c r="N227" s="216"/>
      <c r="O227" s="216"/>
      <c r="P227" s="128"/>
      <c r="Q227" s="128"/>
      <c r="R227" s="149"/>
      <c r="S227" s="149"/>
      <c r="T227" s="149"/>
      <c r="U227" s="149"/>
      <c r="V227" s="149"/>
      <c r="W227" s="184"/>
      <c r="X227" s="146">
        <f t="shared" si="10"/>
        <v>0</v>
      </c>
      <c r="Y227" s="146">
        <f t="shared" si="9"/>
        <v>0</v>
      </c>
      <c r="Z227" s="136"/>
      <c r="AA227" s="136"/>
    </row>
    <row r="228" spans="2:27" s="122" customFormat="1" ht="16.8" hidden="1">
      <c r="B228" s="137"/>
      <c r="C228" s="137"/>
      <c r="D228" s="233"/>
      <c r="E228" s="233"/>
      <c r="F228" s="233"/>
      <c r="G228" s="234"/>
      <c r="H228" s="221"/>
      <c r="I228" s="222"/>
      <c r="J228" s="139"/>
      <c r="K228" s="128"/>
      <c r="L228" s="128"/>
      <c r="M228" s="128"/>
      <c r="N228" s="216"/>
      <c r="O228" s="216"/>
      <c r="P228" s="128"/>
      <c r="Q228" s="128"/>
      <c r="R228" s="149"/>
      <c r="S228" s="149"/>
      <c r="T228" s="149"/>
      <c r="U228" s="149"/>
      <c r="V228" s="149"/>
      <c r="W228" s="184"/>
      <c r="X228" s="146">
        <f t="shared" si="10"/>
        <v>0</v>
      </c>
      <c r="Y228" s="146">
        <f t="shared" si="9"/>
        <v>0</v>
      </c>
      <c r="Z228" s="136"/>
      <c r="AA228" s="136"/>
    </row>
    <row r="229" spans="2:27" s="122" customFormat="1" ht="16.8" hidden="1">
      <c r="B229" s="137"/>
      <c r="C229" s="137"/>
      <c r="D229" s="233"/>
      <c r="E229" s="233"/>
      <c r="F229" s="233"/>
      <c r="G229" s="234"/>
      <c r="H229" s="221"/>
      <c r="I229" s="222"/>
      <c r="J229" s="139"/>
      <c r="K229" s="128"/>
      <c r="L229" s="128"/>
      <c r="M229" s="128"/>
      <c r="N229" s="216"/>
      <c r="O229" s="216"/>
      <c r="P229" s="128"/>
      <c r="Q229" s="128"/>
      <c r="R229" s="149"/>
      <c r="S229" s="149"/>
      <c r="T229" s="149"/>
      <c r="U229" s="149"/>
      <c r="V229" s="149"/>
      <c r="W229" s="184"/>
      <c r="X229" s="146">
        <f t="shared" si="10"/>
        <v>0</v>
      </c>
      <c r="Y229" s="146">
        <f t="shared" si="9"/>
        <v>0</v>
      </c>
      <c r="Z229" s="136"/>
      <c r="AA229" s="136"/>
    </row>
    <row r="230" spans="2:27" s="122" customFormat="1" ht="16.8" hidden="1">
      <c r="B230" s="137"/>
      <c r="C230" s="137"/>
      <c r="D230" s="233"/>
      <c r="E230" s="233"/>
      <c r="F230" s="233"/>
      <c r="G230" s="234"/>
      <c r="H230" s="221"/>
      <c r="I230" s="222"/>
      <c r="J230" s="139"/>
      <c r="K230" s="128"/>
      <c r="L230" s="128"/>
      <c r="M230" s="128"/>
      <c r="N230" s="216"/>
      <c r="O230" s="216"/>
      <c r="P230" s="128"/>
      <c r="Q230" s="128"/>
      <c r="R230" s="149"/>
      <c r="S230" s="149"/>
      <c r="T230" s="149"/>
      <c r="U230" s="149"/>
      <c r="V230" s="149"/>
      <c r="W230" s="184"/>
      <c r="X230" s="146">
        <f t="shared" si="10"/>
        <v>0</v>
      </c>
      <c r="Y230" s="146">
        <f t="shared" si="9"/>
        <v>0</v>
      </c>
      <c r="Z230" s="136"/>
      <c r="AA230" s="136"/>
    </row>
    <row r="231" spans="2:27" s="122" customFormat="1" ht="16.8" hidden="1">
      <c r="B231" s="137"/>
      <c r="C231" s="137"/>
      <c r="D231" s="233"/>
      <c r="E231" s="233"/>
      <c r="F231" s="233"/>
      <c r="G231" s="234"/>
      <c r="H231" s="221"/>
      <c r="I231" s="222"/>
      <c r="J231" s="139"/>
      <c r="K231" s="128"/>
      <c r="L231" s="128"/>
      <c r="M231" s="128"/>
      <c r="N231" s="216"/>
      <c r="O231" s="216"/>
      <c r="P231" s="128"/>
      <c r="Q231" s="128"/>
      <c r="R231" s="149"/>
      <c r="S231" s="149"/>
      <c r="T231" s="149"/>
      <c r="U231" s="149"/>
      <c r="V231" s="149"/>
      <c r="W231" s="184"/>
      <c r="X231" s="146">
        <f t="shared" si="10"/>
        <v>0</v>
      </c>
      <c r="Y231" s="146">
        <f t="shared" si="9"/>
        <v>0</v>
      </c>
      <c r="Z231" s="136"/>
      <c r="AA231" s="136"/>
    </row>
    <row r="232" spans="2:27" s="122" customFormat="1" ht="16.8" hidden="1">
      <c r="B232" s="137"/>
      <c r="C232" s="137"/>
      <c r="D232" s="233"/>
      <c r="E232" s="233"/>
      <c r="F232" s="233"/>
      <c r="G232" s="234"/>
      <c r="H232" s="221"/>
      <c r="I232" s="222"/>
      <c r="J232" s="139"/>
      <c r="K232" s="128"/>
      <c r="L232" s="128"/>
      <c r="M232" s="128"/>
      <c r="N232" s="216"/>
      <c r="O232" s="216"/>
      <c r="P232" s="128"/>
      <c r="Q232" s="128"/>
      <c r="R232" s="149"/>
      <c r="S232" s="149"/>
      <c r="T232" s="149"/>
      <c r="U232" s="149"/>
      <c r="V232" s="149"/>
      <c r="W232" s="184"/>
      <c r="X232" s="146">
        <f t="shared" si="10"/>
        <v>0</v>
      </c>
      <c r="Y232" s="146">
        <f t="shared" si="9"/>
        <v>0</v>
      </c>
      <c r="Z232" s="136"/>
      <c r="AA232" s="136"/>
    </row>
    <row r="233" spans="2:27" s="122" customFormat="1" ht="16.8" hidden="1">
      <c r="B233" s="137"/>
      <c r="C233" s="137"/>
      <c r="D233" s="233"/>
      <c r="E233" s="233"/>
      <c r="F233" s="233"/>
      <c r="G233" s="234"/>
      <c r="H233" s="221"/>
      <c r="I233" s="222"/>
      <c r="J233" s="139"/>
      <c r="K233" s="128"/>
      <c r="L233" s="128"/>
      <c r="M233" s="128"/>
      <c r="N233" s="216"/>
      <c r="O233" s="216"/>
      <c r="P233" s="128"/>
      <c r="Q233" s="128"/>
      <c r="R233" s="149"/>
      <c r="S233" s="149"/>
      <c r="T233" s="149"/>
      <c r="U233" s="149"/>
      <c r="V233" s="149"/>
      <c r="W233" s="184"/>
      <c r="X233" s="146">
        <f t="shared" si="10"/>
        <v>0</v>
      </c>
      <c r="Y233" s="146">
        <f t="shared" si="9"/>
        <v>0</v>
      </c>
      <c r="Z233" s="136"/>
      <c r="AA233" s="136"/>
    </row>
    <row r="234" spans="2:27" s="122" customFormat="1" ht="16.8" hidden="1">
      <c r="B234" s="137"/>
      <c r="C234" s="137"/>
      <c r="D234" s="233"/>
      <c r="E234" s="233"/>
      <c r="F234" s="233"/>
      <c r="G234" s="234"/>
      <c r="H234" s="221"/>
      <c r="I234" s="222"/>
      <c r="J234" s="139"/>
      <c r="K234" s="128"/>
      <c r="L234" s="128"/>
      <c r="M234" s="128"/>
      <c r="N234" s="216"/>
      <c r="O234" s="216"/>
      <c r="P234" s="128"/>
      <c r="Q234" s="128"/>
      <c r="R234" s="149"/>
      <c r="S234" s="149"/>
      <c r="T234" s="149"/>
      <c r="U234" s="149"/>
      <c r="V234" s="149"/>
      <c r="W234" s="184"/>
      <c r="X234" s="146">
        <f t="shared" si="10"/>
        <v>0</v>
      </c>
      <c r="Y234" s="146">
        <f t="shared" si="9"/>
        <v>0</v>
      </c>
      <c r="Z234" s="136"/>
      <c r="AA234" s="136"/>
    </row>
    <row r="235" spans="2:27" s="122" customFormat="1" ht="16.8" hidden="1">
      <c r="B235" s="137"/>
      <c r="C235" s="137"/>
      <c r="D235" s="233"/>
      <c r="E235" s="233"/>
      <c r="F235" s="233"/>
      <c r="G235" s="234"/>
      <c r="H235" s="221"/>
      <c r="I235" s="222"/>
      <c r="J235" s="139"/>
      <c r="K235" s="128"/>
      <c r="L235" s="128"/>
      <c r="M235" s="128"/>
      <c r="N235" s="216"/>
      <c r="O235" s="216"/>
      <c r="P235" s="128"/>
      <c r="Q235" s="128"/>
      <c r="R235" s="149"/>
      <c r="S235" s="149"/>
      <c r="T235" s="149"/>
      <c r="U235" s="149"/>
      <c r="V235" s="149"/>
      <c r="W235" s="184"/>
      <c r="X235" s="146">
        <f t="shared" si="10"/>
        <v>0</v>
      </c>
      <c r="Y235" s="146">
        <f t="shared" si="9"/>
        <v>0</v>
      </c>
      <c r="Z235" s="136"/>
      <c r="AA235" s="136"/>
    </row>
    <row r="236" spans="2:27" s="122" customFormat="1" ht="16.8" hidden="1">
      <c r="B236" s="137"/>
      <c r="C236" s="137"/>
      <c r="D236" s="233"/>
      <c r="E236" s="233"/>
      <c r="F236" s="233"/>
      <c r="G236" s="234"/>
      <c r="H236" s="221"/>
      <c r="I236" s="222"/>
      <c r="J236" s="139"/>
      <c r="K236" s="128"/>
      <c r="L236" s="128"/>
      <c r="M236" s="128"/>
      <c r="N236" s="216"/>
      <c r="O236" s="216"/>
      <c r="P236" s="128"/>
      <c r="Q236" s="128"/>
      <c r="R236" s="149"/>
      <c r="S236" s="149"/>
      <c r="T236" s="149"/>
      <c r="U236" s="149"/>
      <c r="V236" s="149"/>
      <c r="W236" s="184"/>
      <c r="X236" s="146">
        <f t="shared" si="10"/>
        <v>0</v>
      </c>
      <c r="Y236" s="146">
        <f t="shared" si="9"/>
        <v>0</v>
      </c>
      <c r="Z236" s="136"/>
      <c r="AA236" s="136"/>
    </row>
    <row r="237" spans="2:27" s="122" customFormat="1" ht="16.8" hidden="1">
      <c r="B237" s="137"/>
      <c r="C237" s="137"/>
      <c r="D237" s="233"/>
      <c r="E237" s="233"/>
      <c r="F237" s="233"/>
      <c r="G237" s="234"/>
      <c r="H237" s="221"/>
      <c r="I237" s="222"/>
      <c r="J237" s="139"/>
      <c r="K237" s="128"/>
      <c r="L237" s="128"/>
      <c r="M237" s="128"/>
      <c r="N237" s="216"/>
      <c r="O237" s="216"/>
      <c r="P237" s="128"/>
      <c r="Q237" s="128"/>
      <c r="R237" s="149"/>
      <c r="S237" s="149"/>
      <c r="T237" s="149"/>
      <c r="U237" s="149"/>
      <c r="V237" s="149"/>
      <c r="W237" s="184"/>
      <c r="X237" s="146">
        <f t="shared" si="10"/>
        <v>0</v>
      </c>
      <c r="Y237" s="146">
        <f t="shared" si="9"/>
        <v>0</v>
      </c>
      <c r="Z237" s="136"/>
      <c r="AA237" s="136"/>
    </row>
    <row r="238" spans="2:27" s="122" customFormat="1" ht="16.8" hidden="1">
      <c r="B238" s="137"/>
      <c r="C238" s="137"/>
      <c r="D238" s="233"/>
      <c r="E238" s="233"/>
      <c r="F238" s="233"/>
      <c r="G238" s="234"/>
      <c r="H238" s="221"/>
      <c r="I238" s="222"/>
      <c r="J238" s="139"/>
      <c r="K238" s="128"/>
      <c r="L238" s="128"/>
      <c r="M238" s="128"/>
      <c r="N238" s="216"/>
      <c r="O238" s="216"/>
      <c r="P238" s="128"/>
      <c r="Q238" s="128"/>
      <c r="R238" s="149"/>
      <c r="S238" s="149"/>
      <c r="T238" s="149"/>
      <c r="U238" s="149"/>
      <c r="V238" s="149"/>
      <c r="W238" s="184"/>
      <c r="X238" s="146">
        <f t="shared" si="10"/>
        <v>0</v>
      </c>
      <c r="Y238" s="146">
        <f t="shared" si="9"/>
        <v>0</v>
      </c>
      <c r="Z238" s="136"/>
      <c r="AA238" s="136"/>
    </row>
    <row r="239" spans="2:27" s="122" customFormat="1" ht="16.8" hidden="1">
      <c r="B239" s="137"/>
      <c r="C239" s="137"/>
      <c r="D239" s="233"/>
      <c r="E239" s="233"/>
      <c r="F239" s="233"/>
      <c r="G239" s="234"/>
      <c r="H239" s="221"/>
      <c r="I239" s="222"/>
      <c r="J239" s="139"/>
      <c r="K239" s="128"/>
      <c r="L239" s="128"/>
      <c r="M239" s="128"/>
      <c r="N239" s="216"/>
      <c r="O239" s="216"/>
      <c r="P239" s="128"/>
      <c r="Q239" s="128"/>
      <c r="R239" s="149"/>
      <c r="S239" s="149"/>
      <c r="T239" s="149"/>
      <c r="U239" s="149"/>
      <c r="V239" s="149"/>
      <c r="W239" s="184"/>
      <c r="X239" s="146">
        <f t="shared" si="10"/>
        <v>0</v>
      </c>
      <c r="Y239" s="146">
        <f t="shared" si="9"/>
        <v>0</v>
      </c>
      <c r="Z239" s="136"/>
      <c r="AA239" s="136"/>
    </row>
    <row r="240" spans="2:27" s="122" customFormat="1" ht="16.8" hidden="1">
      <c r="B240" s="137"/>
      <c r="C240" s="137"/>
      <c r="D240" s="233"/>
      <c r="E240" s="233"/>
      <c r="F240" s="233"/>
      <c r="G240" s="234"/>
      <c r="H240" s="221"/>
      <c r="I240" s="222"/>
      <c r="J240" s="139"/>
      <c r="K240" s="128"/>
      <c r="L240" s="128"/>
      <c r="M240" s="128"/>
      <c r="N240" s="216"/>
      <c r="O240" s="216"/>
      <c r="P240" s="128"/>
      <c r="Q240" s="128"/>
      <c r="R240" s="149"/>
      <c r="S240" s="149"/>
      <c r="T240" s="149"/>
      <c r="U240" s="149"/>
      <c r="V240" s="149"/>
      <c r="W240" s="184"/>
      <c r="X240" s="146">
        <f t="shared" si="10"/>
        <v>0</v>
      </c>
      <c r="Y240" s="146">
        <f t="shared" si="9"/>
        <v>0</v>
      </c>
      <c r="Z240" s="136"/>
      <c r="AA240" s="136"/>
    </row>
    <row r="241" spans="2:27" s="122" customFormat="1" ht="16.8" hidden="1">
      <c r="B241" s="137"/>
      <c r="C241" s="137"/>
      <c r="D241" s="233"/>
      <c r="E241" s="233"/>
      <c r="F241" s="233"/>
      <c r="G241" s="234"/>
      <c r="H241" s="221"/>
      <c r="I241" s="222"/>
      <c r="J241" s="139"/>
      <c r="K241" s="128"/>
      <c r="L241" s="128"/>
      <c r="M241" s="128"/>
      <c r="N241" s="216"/>
      <c r="O241" s="216"/>
      <c r="P241" s="128"/>
      <c r="Q241" s="128"/>
      <c r="R241" s="149"/>
      <c r="S241" s="149"/>
      <c r="T241" s="149"/>
      <c r="U241" s="149"/>
      <c r="V241" s="149"/>
      <c r="W241" s="184"/>
      <c r="X241" s="146">
        <f t="shared" si="10"/>
        <v>0</v>
      </c>
      <c r="Y241" s="146">
        <f t="shared" si="9"/>
        <v>0</v>
      </c>
      <c r="Z241" s="136"/>
      <c r="AA241" s="136"/>
    </row>
    <row r="242" spans="2:27" s="122" customFormat="1" ht="16.8" hidden="1">
      <c r="B242" s="137"/>
      <c r="C242" s="137"/>
      <c r="D242" s="233"/>
      <c r="E242" s="233"/>
      <c r="F242" s="233"/>
      <c r="G242" s="234"/>
      <c r="H242" s="221"/>
      <c r="I242" s="222"/>
      <c r="J242" s="139"/>
      <c r="K242" s="128"/>
      <c r="L242" s="128"/>
      <c r="M242" s="128"/>
      <c r="N242" s="216"/>
      <c r="O242" s="216"/>
      <c r="P242" s="128"/>
      <c r="Q242" s="128"/>
      <c r="R242" s="149"/>
      <c r="S242" s="149"/>
      <c r="T242" s="149"/>
      <c r="U242" s="149"/>
      <c r="V242" s="149"/>
      <c r="W242" s="184"/>
      <c r="X242" s="146">
        <f t="shared" si="10"/>
        <v>0</v>
      </c>
      <c r="Y242" s="146">
        <f t="shared" si="9"/>
        <v>0</v>
      </c>
      <c r="Z242" s="136"/>
      <c r="AA242" s="136"/>
    </row>
    <row r="243" spans="2:27" s="122" customFormat="1" ht="16.8" hidden="1">
      <c r="B243" s="137"/>
      <c r="C243" s="137"/>
      <c r="D243" s="233"/>
      <c r="E243" s="233"/>
      <c r="F243" s="233"/>
      <c r="G243" s="234"/>
      <c r="H243" s="221"/>
      <c r="I243" s="222"/>
      <c r="J243" s="139"/>
      <c r="K243" s="128"/>
      <c r="L243" s="128"/>
      <c r="M243" s="128"/>
      <c r="N243" s="216"/>
      <c r="O243" s="216"/>
      <c r="P243" s="128"/>
      <c r="Q243" s="128"/>
      <c r="R243" s="149"/>
      <c r="S243" s="149"/>
      <c r="T243" s="149"/>
      <c r="U243" s="149"/>
      <c r="V243" s="149"/>
      <c r="W243" s="184"/>
      <c r="X243" s="146">
        <f t="shared" si="10"/>
        <v>0</v>
      </c>
      <c r="Y243" s="146">
        <f t="shared" si="9"/>
        <v>0</v>
      </c>
      <c r="Z243" s="136"/>
      <c r="AA243" s="136"/>
    </row>
    <row r="244" spans="2:27" s="122" customFormat="1" ht="16.8" hidden="1">
      <c r="B244" s="137"/>
      <c r="C244" s="137"/>
      <c r="D244" s="233"/>
      <c r="E244" s="233"/>
      <c r="F244" s="233"/>
      <c r="G244" s="234"/>
      <c r="H244" s="221"/>
      <c r="I244" s="222"/>
      <c r="J244" s="139"/>
      <c r="K244" s="128"/>
      <c r="L244" s="128"/>
      <c r="M244" s="128"/>
      <c r="N244" s="216"/>
      <c r="O244" s="216"/>
      <c r="P244" s="128"/>
      <c r="Q244" s="128"/>
      <c r="R244" s="149"/>
      <c r="S244" s="149"/>
      <c r="T244" s="149"/>
      <c r="U244" s="149"/>
      <c r="V244" s="149"/>
      <c r="W244" s="184"/>
      <c r="X244" s="146">
        <f t="shared" si="10"/>
        <v>0</v>
      </c>
      <c r="Y244" s="146">
        <f t="shared" si="9"/>
        <v>0</v>
      </c>
      <c r="Z244" s="136"/>
      <c r="AA244" s="136"/>
    </row>
    <row r="245" spans="2:27" s="122" customFormat="1" ht="16.8" hidden="1">
      <c r="B245" s="137"/>
      <c r="C245" s="137"/>
      <c r="D245" s="233"/>
      <c r="E245" s="233"/>
      <c r="F245" s="233"/>
      <c r="G245" s="234"/>
      <c r="H245" s="221"/>
      <c r="I245" s="222"/>
      <c r="J245" s="139"/>
      <c r="K245" s="128"/>
      <c r="L245" s="128"/>
      <c r="M245" s="128"/>
      <c r="N245" s="216"/>
      <c r="O245" s="216"/>
      <c r="P245" s="128"/>
      <c r="Q245" s="128"/>
      <c r="R245" s="149"/>
      <c r="S245" s="149"/>
      <c r="T245" s="149"/>
      <c r="U245" s="149"/>
      <c r="V245" s="149"/>
      <c r="W245" s="184"/>
      <c r="X245" s="146">
        <f t="shared" si="10"/>
        <v>0</v>
      </c>
      <c r="Y245" s="146">
        <f t="shared" si="9"/>
        <v>0</v>
      </c>
      <c r="Z245" s="136"/>
      <c r="AA245" s="136"/>
    </row>
    <row r="246" spans="2:27" s="122" customFormat="1" ht="16.8" hidden="1">
      <c r="B246" s="137"/>
      <c r="C246" s="137"/>
      <c r="D246" s="233"/>
      <c r="E246" s="233"/>
      <c r="F246" s="233"/>
      <c r="G246" s="234"/>
      <c r="H246" s="221"/>
      <c r="I246" s="222"/>
      <c r="J246" s="139"/>
      <c r="K246" s="128"/>
      <c r="L246" s="128"/>
      <c r="M246" s="128"/>
      <c r="N246" s="216"/>
      <c r="O246" s="216"/>
      <c r="P246" s="128"/>
      <c r="Q246" s="128"/>
      <c r="R246" s="149"/>
      <c r="S246" s="149"/>
      <c r="T246" s="149"/>
      <c r="U246" s="149"/>
      <c r="V246" s="149"/>
      <c r="W246" s="184"/>
      <c r="X246" s="146">
        <f t="shared" si="10"/>
        <v>0</v>
      </c>
      <c r="Y246" s="146">
        <f t="shared" si="9"/>
        <v>0</v>
      </c>
      <c r="Z246" s="136"/>
      <c r="AA246" s="136"/>
    </row>
    <row r="247" spans="2:27" s="122" customFormat="1" ht="16.8" hidden="1">
      <c r="B247" s="137"/>
      <c r="C247" s="137"/>
      <c r="D247" s="233"/>
      <c r="E247" s="233"/>
      <c r="F247" s="233"/>
      <c r="G247" s="234"/>
      <c r="H247" s="221"/>
      <c r="I247" s="222"/>
      <c r="J247" s="139"/>
      <c r="K247" s="128"/>
      <c r="L247" s="128"/>
      <c r="M247" s="128"/>
      <c r="N247" s="216"/>
      <c r="O247" s="216"/>
      <c r="P247" s="128"/>
      <c r="Q247" s="128"/>
      <c r="R247" s="149"/>
      <c r="S247" s="149"/>
      <c r="T247" s="149"/>
      <c r="U247" s="149"/>
      <c r="V247" s="149"/>
      <c r="W247" s="184"/>
      <c r="X247" s="146">
        <f t="shared" si="10"/>
        <v>0</v>
      </c>
      <c r="Y247" s="146">
        <f t="shared" si="9"/>
        <v>0</v>
      </c>
      <c r="Z247" s="136"/>
      <c r="AA247" s="136"/>
    </row>
    <row r="248" spans="2:27" s="122" customFormat="1" ht="16.8" hidden="1">
      <c r="B248" s="137"/>
      <c r="C248" s="137"/>
      <c r="D248" s="233"/>
      <c r="E248" s="233"/>
      <c r="F248" s="233"/>
      <c r="G248" s="234"/>
      <c r="H248" s="221"/>
      <c r="I248" s="222"/>
      <c r="J248" s="139"/>
      <c r="K248" s="128"/>
      <c r="L248" s="128"/>
      <c r="M248" s="128"/>
      <c r="N248" s="216"/>
      <c r="O248" s="216"/>
      <c r="P248" s="128"/>
      <c r="Q248" s="128"/>
      <c r="R248" s="149"/>
      <c r="S248" s="149"/>
      <c r="T248" s="149"/>
      <c r="U248" s="149"/>
      <c r="V248" s="149"/>
      <c r="W248" s="184"/>
      <c r="X248" s="146">
        <f t="shared" si="10"/>
        <v>0</v>
      </c>
      <c r="Y248" s="146">
        <f t="shared" si="9"/>
        <v>0</v>
      </c>
      <c r="Z248" s="136"/>
      <c r="AA248" s="136"/>
    </row>
    <row r="249" spans="2:27" s="122" customFormat="1" ht="16.8" hidden="1">
      <c r="B249" s="137"/>
      <c r="C249" s="137"/>
      <c r="D249" s="233"/>
      <c r="E249" s="233"/>
      <c r="F249" s="233"/>
      <c r="G249" s="234"/>
      <c r="H249" s="221"/>
      <c r="I249" s="222"/>
      <c r="J249" s="139"/>
      <c r="K249" s="128"/>
      <c r="L249" s="128"/>
      <c r="M249" s="128"/>
      <c r="N249" s="216"/>
      <c r="O249" s="216"/>
      <c r="P249" s="128"/>
      <c r="Q249" s="128"/>
      <c r="R249" s="149"/>
      <c r="S249" s="149"/>
      <c r="T249" s="149"/>
      <c r="U249" s="149"/>
      <c r="V249" s="149"/>
      <c r="W249" s="184"/>
      <c r="X249" s="146">
        <f t="shared" si="10"/>
        <v>0</v>
      </c>
      <c r="Y249" s="146">
        <f t="shared" si="9"/>
        <v>0</v>
      </c>
      <c r="Z249" s="136"/>
      <c r="AA249" s="136"/>
    </row>
    <row r="250" spans="2:27" s="122" customFormat="1" ht="16.8" hidden="1">
      <c r="B250" s="137"/>
      <c r="C250" s="137"/>
      <c r="D250" s="233"/>
      <c r="E250" s="233"/>
      <c r="F250" s="233"/>
      <c r="G250" s="234"/>
      <c r="H250" s="221"/>
      <c r="I250" s="222"/>
      <c r="J250" s="139"/>
      <c r="K250" s="128"/>
      <c r="L250" s="128"/>
      <c r="M250" s="128"/>
      <c r="N250" s="216"/>
      <c r="O250" s="216"/>
      <c r="P250" s="128"/>
      <c r="Q250" s="128"/>
      <c r="R250" s="149"/>
      <c r="S250" s="149"/>
      <c r="T250" s="149"/>
      <c r="U250" s="149"/>
      <c r="V250" s="149"/>
      <c r="W250" s="184"/>
      <c r="X250" s="146">
        <f t="shared" si="10"/>
        <v>0</v>
      </c>
      <c r="Y250" s="146">
        <f t="shared" si="9"/>
        <v>0</v>
      </c>
      <c r="Z250" s="136"/>
      <c r="AA250" s="136"/>
    </row>
    <row r="251" spans="2:27" s="122" customFormat="1" ht="16.8" hidden="1">
      <c r="B251" s="137"/>
      <c r="C251" s="137"/>
      <c r="D251" s="233"/>
      <c r="E251" s="233"/>
      <c r="F251" s="233"/>
      <c r="G251" s="234"/>
      <c r="H251" s="221"/>
      <c r="I251" s="222"/>
      <c r="J251" s="139"/>
      <c r="K251" s="128"/>
      <c r="L251" s="128"/>
      <c r="M251" s="128"/>
      <c r="N251" s="216"/>
      <c r="O251" s="216"/>
      <c r="P251" s="128"/>
      <c r="Q251" s="128"/>
      <c r="R251" s="149"/>
      <c r="S251" s="149"/>
      <c r="T251" s="149"/>
      <c r="U251" s="149"/>
      <c r="V251" s="149"/>
      <c r="W251" s="184"/>
      <c r="X251" s="146">
        <f t="shared" si="10"/>
        <v>0</v>
      </c>
      <c r="Y251" s="146">
        <f t="shared" si="9"/>
        <v>0</v>
      </c>
      <c r="Z251" s="136"/>
      <c r="AA251" s="136"/>
    </row>
    <row r="252" spans="2:27" s="122" customFormat="1" ht="16.8" hidden="1">
      <c r="B252" s="137"/>
      <c r="C252" s="137"/>
      <c r="D252" s="233"/>
      <c r="E252" s="233"/>
      <c r="F252" s="233"/>
      <c r="G252" s="234"/>
      <c r="H252" s="221"/>
      <c r="I252" s="222"/>
      <c r="J252" s="139"/>
      <c r="K252" s="128"/>
      <c r="L252" s="128"/>
      <c r="M252" s="128"/>
      <c r="N252" s="216"/>
      <c r="O252" s="216"/>
      <c r="P252" s="128"/>
      <c r="Q252" s="128"/>
      <c r="R252" s="149"/>
      <c r="S252" s="149"/>
      <c r="T252" s="149"/>
      <c r="U252" s="149"/>
      <c r="V252" s="149"/>
      <c r="W252" s="184"/>
      <c r="X252" s="146">
        <f t="shared" si="10"/>
        <v>0</v>
      </c>
      <c r="Y252" s="146">
        <f t="shared" si="9"/>
        <v>0</v>
      </c>
      <c r="Z252" s="136"/>
      <c r="AA252" s="136"/>
    </row>
    <row r="253" spans="2:27" s="122" customFormat="1" ht="16.8" hidden="1">
      <c r="B253" s="137"/>
      <c r="C253" s="137"/>
      <c r="D253" s="233"/>
      <c r="E253" s="233"/>
      <c r="F253" s="233"/>
      <c r="G253" s="234"/>
      <c r="H253" s="221"/>
      <c r="I253" s="222"/>
      <c r="J253" s="139"/>
      <c r="K253" s="128"/>
      <c r="L253" s="128"/>
      <c r="M253" s="128"/>
      <c r="N253" s="216"/>
      <c r="O253" s="216"/>
      <c r="P253" s="128"/>
      <c r="Q253" s="128"/>
      <c r="R253" s="149"/>
      <c r="S253" s="149"/>
      <c r="T253" s="149"/>
      <c r="U253" s="149"/>
      <c r="V253" s="149"/>
      <c r="W253" s="184"/>
      <c r="X253" s="146">
        <f t="shared" si="10"/>
        <v>0</v>
      </c>
      <c r="Y253" s="146">
        <f t="shared" si="9"/>
        <v>0</v>
      </c>
      <c r="Z253" s="136"/>
      <c r="AA253" s="136"/>
    </row>
    <row r="254" spans="2:27" s="122" customFormat="1" ht="16.8" hidden="1">
      <c r="B254" s="137"/>
      <c r="C254" s="137"/>
      <c r="D254" s="233"/>
      <c r="E254" s="233"/>
      <c r="F254" s="233"/>
      <c r="G254" s="234"/>
      <c r="H254" s="221"/>
      <c r="I254" s="222"/>
      <c r="J254" s="139"/>
      <c r="K254" s="128"/>
      <c r="L254" s="128"/>
      <c r="M254" s="128"/>
      <c r="N254" s="216"/>
      <c r="O254" s="216"/>
      <c r="P254" s="128"/>
      <c r="Q254" s="128"/>
      <c r="R254" s="149"/>
      <c r="S254" s="149"/>
      <c r="T254" s="149"/>
      <c r="U254" s="149"/>
      <c r="V254" s="149"/>
      <c r="W254" s="184"/>
      <c r="X254" s="146">
        <f t="shared" si="10"/>
        <v>0</v>
      </c>
      <c r="Y254" s="146">
        <f t="shared" si="9"/>
        <v>0</v>
      </c>
      <c r="Z254" s="136"/>
      <c r="AA254" s="136"/>
    </row>
    <row r="255" spans="2:27" s="122" customFormat="1" ht="16.8" hidden="1">
      <c r="B255" s="137"/>
      <c r="C255" s="137"/>
      <c r="D255" s="233"/>
      <c r="E255" s="233"/>
      <c r="F255" s="233"/>
      <c r="G255" s="234"/>
      <c r="H255" s="221"/>
      <c r="I255" s="222"/>
      <c r="J255" s="139"/>
      <c r="K255" s="128"/>
      <c r="L255" s="128"/>
      <c r="M255" s="128"/>
      <c r="N255" s="216"/>
      <c r="O255" s="216"/>
      <c r="P255" s="128"/>
      <c r="Q255" s="128"/>
      <c r="R255" s="149"/>
      <c r="S255" s="149"/>
      <c r="T255" s="149"/>
      <c r="U255" s="149"/>
      <c r="V255" s="149"/>
      <c r="W255" s="184"/>
      <c r="X255" s="146">
        <f t="shared" si="10"/>
        <v>0</v>
      </c>
      <c r="Y255" s="146">
        <f t="shared" si="9"/>
        <v>0</v>
      </c>
      <c r="Z255" s="136"/>
      <c r="AA255" s="136"/>
    </row>
    <row r="256" spans="2:27" s="122" customFormat="1" ht="16.8" hidden="1">
      <c r="B256" s="137"/>
      <c r="C256" s="137"/>
      <c r="D256" s="233"/>
      <c r="E256" s="233"/>
      <c r="F256" s="233"/>
      <c r="G256" s="234"/>
      <c r="H256" s="221"/>
      <c r="I256" s="222"/>
      <c r="J256" s="139"/>
      <c r="K256" s="128"/>
      <c r="L256" s="128"/>
      <c r="M256" s="128"/>
      <c r="N256" s="216"/>
      <c r="O256" s="216"/>
      <c r="P256" s="128"/>
      <c r="Q256" s="128"/>
      <c r="R256" s="149"/>
      <c r="S256" s="149"/>
      <c r="T256" s="149"/>
      <c r="U256" s="149"/>
      <c r="V256" s="149"/>
      <c r="W256" s="184"/>
      <c r="X256" s="146">
        <f t="shared" si="10"/>
        <v>0</v>
      </c>
      <c r="Y256" s="146">
        <f t="shared" si="9"/>
        <v>0</v>
      </c>
      <c r="Z256" s="136"/>
      <c r="AA256" s="136"/>
    </row>
    <row r="257" spans="2:27" s="122" customFormat="1" ht="16.8" hidden="1">
      <c r="B257" s="137"/>
      <c r="C257" s="137"/>
      <c r="D257" s="233"/>
      <c r="E257" s="233"/>
      <c r="F257" s="233"/>
      <c r="G257" s="234"/>
      <c r="H257" s="221"/>
      <c r="I257" s="222"/>
      <c r="J257" s="139"/>
      <c r="K257" s="128"/>
      <c r="L257" s="128"/>
      <c r="M257" s="128"/>
      <c r="N257" s="216"/>
      <c r="O257" s="216"/>
      <c r="P257" s="128"/>
      <c r="Q257" s="128"/>
      <c r="R257" s="149"/>
      <c r="S257" s="149"/>
      <c r="T257" s="149"/>
      <c r="U257" s="149"/>
      <c r="V257" s="149"/>
      <c r="W257" s="184"/>
      <c r="X257" s="146">
        <f t="shared" si="10"/>
        <v>0</v>
      </c>
      <c r="Y257" s="146">
        <f t="shared" si="9"/>
        <v>0</v>
      </c>
      <c r="Z257" s="136"/>
      <c r="AA257" s="136"/>
    </row>
    <row r="258" spans="2:27" s="122" customFormat="1" ht="16.8" hidden="1">
      <c r="B258" s="137"/>
      <c r="C258" s="137"/>
      <c r="D258" s="233"/>
      <c r="E258" s="233"/>
      <c r="F258" s="233"/>
      <c r="G258" s="234"/>
      <c r="H258" s="221"/>
      <c r="I258" s="222"/>
      <c r="J258" s="139"/>
      <c r="K258" s="128"/>
      <c r="L258" s="128"/>
      <c r="M258" s="128"/>
      <c r="N258" s="216"/>
      <c r="O258" s="216"/>
      <c r="P258" s="128"/>
      <c r="Q258" s="128"/>
      <c r="R258" s="149"/>
      <c r="S258" s="149"/>
      <c r="T258" s="149"/>
      <c r="U258" s="149"/>
      <c r="V258" s="149"/>
      <c r="W258" s="184"/>
      <c r="X258" s="146">
        <f t="shared" si="10"/>
        <v>0</v>
      </c>
      <c r="Y258" s="146">
        <f t="shared" si="9"/>
        <v>0</v>
      </c>
      <c r="Z258" s="136"/>
      <c r="AA258" s="136"/>
    </row>
    <row r="259" spans="2:27" s="122" customFormat="1" ht="16.8" hidden="1">
      <c r="B259" s="137"/>
      <c r="C259" s="137"/>
      <c r="D259" s="233"/>
      <c r="E259" s="233"/>
      <c r="F259" s="233"/>
      <c r="G259" s="234"/>
      <c r="H259" s="221"/>
      <c r="I259" s="222"/>
      <c r="J259" s="139"/>
      <c r="K259" s="128"/>
      <c r="L259" s="128"/>
      <c r="M259" s="128"/>
      <c r="N259" s="216"/>
      <c r="O259" s="216"/>
      <c r="P259" s="128"/>
      <c r="Q259" s="128"/>
      <c r="R259" s="149"/>
      <c r="S259" s="149"/>
      <c r="T259" s="149"/>
      <c r="U259" s="149"/>
      <c r="V259" s="149"/>
      <c r="W259" s="184"/>
      <c r="X259" s="146">
        <f t="shared" si="10"/>
        <v>0</v>
      </c>
      <c r="Y259" s="146">
        <f t="shared" si="9"/>
        <v>0</v>
      </c>
      <c r="Z259" s="136"/>
      <c r="AA259" s="136"/>
    </row>
    <row r="260" spans="2:27" s="122" customFormat="1" ht="16.8" hidden="1">
      <c r="B260" s="137"/>
      <c r="C260" s="137"/>
      <c r="D260" s="233"/>
      <c r="E260" s="233"/>
      <c r="F260" s="233"/>
      <c r="G260" s="234"/>
      <c r="H260" s="221"/>
      <c r="I260" s="222"/>
      <c r="J260" s="139"/>
      <c r="K260" s="128"/>
      <c r="L260" s="128"/>
      <c r="M260" s="128"/>
      <c r="N260" s="216"/>
      <c r="O260" s="216"/>
      <c r="P260" s="128"/>
      <c r="Q260" s="128"/>
      <c r="R260" s="149"/>
      <c r="S260" s="149"/>
      <c r="T260" s="149"/>
      <c r="U260" s="149"/>
      <c r="V260" s="149"/>
      <c r="W260" s="184"/>
      <c r="X260" s="146">
        <f t="shared" si="10"/>
        <v>0</v>
      </c>
      <c r="Y260" s="146">
        <f t="shared" si="9"/>
        <v>0</v>
      </c>
      <c r="Z260" s="136"/>
      <c r="AA260" s="136"/>
    </row>
    <row r="261" spans="2:27" s="122" customFormat="1" ht="16.8" hidden="1">
      <c r="B261" s="137"/>
      <c r="C261" s="137"/>
      <c r="D261" s="233"/>
      <c r="E261" s="233"/>
      <c r="F261" s="233"/>
      <c r="G261" s="234"/>
      <c r="H261" s="221"/>
      <c r="I261" s="222"/>
      <c r="J261" s="139"/>
      <c r="K261" s="128"/>
      <c r="L261" s="128"/>
      <c r="M261" s="128"/>
      <c r="N261" s="216"/>
      <c r="O261" s="216"/>
      <c r="P261" s="128"/>
      <c r="Q261" s="128"/>
      <c r="R261" s="149"/>
      <c r="S261" s="149"/>
      <c r="T261" s="149"/>
      <c r="U261" s="149"/>
      <c r="V261" s="149"/>
      <c r="W261" s="184"/>
      <c r="X261" s="146">
        <f t="shared" si="10"/>
        <v>0</v>
      </c>
      <c r="Y261" s="146">
        <f t="shared" si="9"/>
        <v>0</v>
      </c>
      <c r="Z261" s="136"/>
      <c r="AA261" s="136"/>
    </row>
    <row r="262" spans="2:27" s="122" customFormat="1" ht="16.8" hidden="1">
      <c r="B262" s="137"/>
      <c r="C262" s="137"/>
      <c r="D262" s="233"/>
      <c r="E262" s="233"/>
      <c r="F262" s="233"/>
      <c r="G262" s="234"/>
      <c r="H262" s="221"/>
      <c r="I262" s="222"/>
      <c r="J262" s="139"/>
      <c r="K262" s="128"/>
      <c r="L262" s="128"/>
      <c r="M262" s="128"/>
      <c r="N262" s="216"/>
      <c r="O262" s="216"/>
      <c r="P262" s="128"/>
      <c r="Q262" s="128"/>
      <c r="R262" s="149"/>
      <c r="S262" s="149"/>
      <c r="T262" s="149"/>
      <c r="U262" s="149"/>
      <c r="V262" s="149"/>
      <c r="W262" s="184"/>
      <c r="X262" s="146">
        <f t="shared" si="10"/>
        <v>0</v>
      </c>
      <c r="Y262" s="146">
        <f t="shared" si="9"/>
        <v>0</v>
      </c>
      <c r="Z262" s="136"/>
      <c r="AA262" s="136"/>
    </row>
    <row r="263" spans="2:27" s="122" customFormat="1" ht="16.8" hidden="1">
      <c r="B263" s="137"/>
      <c r="C263" s="137"/>
      <c r="D263" s="233"/>
      <c r="E263" s="233"/>
      <c r="F263" s="233"/>
      <c r="G263" s="234"/>
      <c r="H263" s="221"/>
      <c r="I263" s="222"/>
      <c r="J263" s="139"/>
      <c r="K263" s="128"/>
      <c r="L263" s="128"/>
      <c r="M263" s="128"/>
      <c r="N263" s="216"/>
      <c r="O263" s="216"/>
      <c r="P263" s="128"/>
      <c r="Q263" s="128"/>
      <c r="R263" s="149"/>
      <c r="S263" s="149"/>
      <c r="T263" s="149"/>
      <c r="U263" s="149"/>
      <c r="V263" s="149"/>
      <c r="W263" s="184"/>
      <c r="X263" s="146">
        <f t="shared" si="10"/>
        <v>0</v>
      </c>
      <c r="Y263" s="146">
        <f t="shared" si="9"/>
        <v>0</v>
      </c>
      <c r="Z263" s="136"/>
      <c r="AA263" s="136"/>
    </row>
    <row r="264" spans="2:27" s="122" customFormat="1" ht="16.8" hidden="1">
      <c r="B264" s="137"/>
      <c r="C264" s="137"/>
      <c r="D264" s="233"/>
      <c r="E264" s="233"/>
      <c r="F264" s="233"/>
      <c r="G264" s="234"/>
      <c r="H264" s="221"/>
      <c r="I264" s="222"/>
      <c r="J264" s="139"/>
      <c r="K264" s="128"/>
      <c r="L264" s="128"/>
      <c r="M264" s="128"/>
      <c r="N264" s="216"/>
      <c r="O264" s="216"/>
      <c r="P264" s="128"/>
      <c r="Q264" s="128"/>
      <c r="R264" s="149"/>
      <c r="S264" s="149"/>
      <c r="T264" s="149"/>
      <c r="U264" s="149"/>
      <c r="V264" s="149"/>
      <c r="W264" s="184"/>
      <c r="X264" s="146">
        <f t="shared" si="10"/>
        <v>0</v>
      </c>
      <c r="Y264" s="146">
        <f t="shared" si="9"/>
        <v>0</v>
      </c>
      <c r="Z264" s="136"/>
      <c r="AA264" s="136"/>
    </row>
    <row r="265" spans="2:27" s="122" customFormat="1" ht="16.8" hidden="1">
      <c r="B265" s="137"/>
      <c r="C265" s="137"/>
      <c r="D265" s="233"/>
      <c r="E265" s="233"/>
      <c r="F265" s="233"/>
      <c r="G265" s="234"/>
      <c r="H265" s="221"/>
      <c r="I265" s="222"/>
      <c r="J265" s="139"/>
      <c r="K265" s="128"/>
      <c r="L265" s="128"/>
      <c r="M265" s="128"/>
      <c r="N265" s="216"/>
      <c r="O265" s="216"/>
      <c r="P265" s="128"/>
      <c r="Q265" s="128"/>
      <c r="R265" s="149"/>
      <c r="S265" s="149"/>
      <c r="T265" s="149"/>
      <c r="U265" s="149"/>
      <c r="V265" s="149"/>
      <c r="W265" s="184"/>
      <c r="X265" s="146">
        <f t="shared" si="10"/>
        <v>0</v>
      </c>
      <c r="Y265" s="146">
        <f t="shared" si="9"/>
        <v>0</v>
      </c>
      <c r="Z265" s="136"/>
      <c r="AA265" s="136"/>
    </row>
    <row r="266" spans="2:27" s="122" customFormat="1" ht="16.8" hidden="1">
      <c r="B266" s="137"/>
      <c r="C266" s="137"/>
      <c r="D266" s="233"/>
      <c r="E266" s="233"/>
      <c r="F266" s="233"/>
      <c r="G266" s="234"/>
      <c r="H266" s="221"/>
      <c r="I266" s="222"/>
      <c r="J266" s="139"/>
      <c r="K266" s="128"/>
      <c r="L266" s="128"/>
      <c r="M266" s="128"/>
      <c r="N266" s="216"/>
      <c r="O266" s="216"/>
      <c r="P266" s="128"/>
      <c r="Q266" s="128"/>
      <c r="R266" s="149"/>
      <c r="S266" s="149"/>
      <c r="T266" s="149"/>
      <c r="U266" s="149"/>
      <c r="V266" s="149"/>
      <c r="W266" s="184"/>
      <c r="X266" s="146">
        <f t="shared" si="10"/>
        <v>0</v>
      </c>
      <c r="Y266" s="146">
        <f t="shared" si="9"/>
        <v>0</v>
      </c>
      <c r="Z266" s="136"/>
      <c r="AA266" s="136"/>
    </row>
    <row r="267" spans="2:27" s="122" customFormat="1" ht="16.8" hidden="1">
      <c r="B267" s="137"/>
      <c r="C267" s="137"/>
      <c r="D267" s="233"/>
      <c r="E267" s="233"/>
      <c r="F267" s="233"/>
      <c r="G267" s="234"/>
      <c r="H267" s="221"/>
      <c r="I267" s="222"/>
      <c r="J267" s="139"/>
      <c r="K267" s="128"/>
      <c r="L267" s="128"/>
      <c r="M267" s="128"/>
      <c r="N267" s="216"/>
      <c r="O267" s="216"/>
      <c r="P267" s="128"/>
      <c r="Q267" s="128"/>
      <c r="R267" s="149"/>
      <c r="S267" s="149"/>
      <c r="T267" s="149"/>
      <c r="U267" s="149"/>
      <c r="V267" s="149"/>
      <c r="W267" s="184"/>
      <c r="X267" s="146">
        <f t="shared" si="10"/>
        <v>0</v>
      </c>
      <c r="Y267" s="146">
        <f t="shared" si="9"/>
        <v>0</v>
      </c>
      <c r="Z267" s="136"/>
      <c r="AA267" s="136"/>
    </row>
    <row r="268" spans="2:27" s="122" customFormat="1" ht="16.8" hidden="1">
      <c r="B268" s="137"/>
      <c r="C268" s="137"/>
      <c r="D268" s="233"/>
      <c r="E268" s="233"/>
      <c r="F268" s="233"/>
      <c r="G268" s="234"/>
      <c r="H268" s="221"/>
      <c r="I268" s="222"/>
      <c r="J268" s="139"/>
      <c r="K268" s="128"/>
      <c r="L268" s="128"/>
      <c r="M268" s="128"/>
      <c r="N268" s="216"/>
      <c r="O268" s="216"/>
      <c r="P268" s="128"/>
      <c r="Q268" s="128"/>
      <c r="R268" s="149"/>
      <c r="S268" s="149"/>
      <c r="T268" s="149"/>
      <c r="U268" s="149"/>
      <c r="V268" s="149"/>
      <c r="W268" s="184"/>
      <c r="X268" s="146">
        <f t="shared" si="10"/>
        <v>0</v>
      </c>
      <c r="Y268" s="146">
        <f t="shared" si="9"/>
        <v>0</v>
      </c>
      <c r="Z268" s="136"/>
      <c r="AA268" s="136"/>
    </row>
    <row r="269" spans="2:27" s="122" customFormat="1" ht="16.8" hidden="1">
      <c r="B269" s="137"/>
      <c r="C269" s="137"/>
      <c r="D269" s="233"/>
      <c r="E269" s="233"/>
      <c r="F269" s="233"/>
      <c r="G269" s="234"/>
      <c r="H269" s="221"/>
      <c r="I269" s="222"/>
      <c r="J269" s="139"/>
      <c r="K269" s="128"/>
      <c r="L269" s="128"/>
      <c r="M269" s="128"/>
      <c r="N269" s="216"/>
      <c r="O269" s="216"/>
      <c r="P269" s="128"/>
      <c r="Q269" s="128"/>
      <c r="R269" s="149"/>
      <c r="S269" s="149"/>
      <c r="T269" s="149"/>
      <c r="U269" s="149"/>
      <c r="V269" s="149"/>
      <c r="W269" s="184"/>
      <c r="X269" s="146">
        <f t="shared" si="10"/>
        <v>0</v>
      </c>
      <c r="Y269" s="146">
        <f t="shared" ref="Y269:Y332" si="11">X269-J269</f>
        <v>0</v>
      </c>
      <c r="Z269" s="136"/>
      <c r="AA269" s="136"/>
    </row>
    <row r="270" spans="2:27" s="122" customFormat="1" ht="16.8" hidden="1">
      <c r="B270" s="137"/>
      <c r="C270" s="137"/>
      <c r="D270" s="233"/>
      <c r="E270" s="233"/>
      <c r="F270" s="233"/>
      <c r="G270" s="234"/>
      <c r="H270" s="221"/>
      <c r="I270" s="222"/>
      <c r="J270" s="139"/>
      <c r="K270" s="128"/>
      <c r="L270" s="128"/>
      <c r="M270" s="128"/>
      <c r="N270" s="216"/>
      <c r="O270" s="216"/>
      <c r="P270" s="128"/>
      <c r="Q270" s="128"/>
      <c r="R270" s="149"/>
      <c r="S270" s="149"/>
      <c r="T270" s="149"/>
      <c r="U270" s="149"/>
      <c r="V270" s="149"/>
      <c r="W270" s="184"/>
      <c r="X270" s="146">
        <f t="shared" ref="X270:X333" si="12">SUM(L270:W270)</f>
        <v>0</v>
      </c>
      <c r="Y270" s="146">
        <f t="shared" si="11"/>
        <v>0</v>
      </c>
      <c r="Z270" s="136"/>
      <c r="AA270" s="136"/>
    </row>
    <row r="271" spans="2:27" s="122" customFormat="1" ht="16.8" hidden="1">
      <c r="B271" s="137"/>
      <c r="C271" s="137"/>
      <c r="D271" s="233"/>
      <c r="E271" s="233"/>
      <c r="F271" s="233"/>
      <c r="G271" s="234"/>
      <c r="H271" s="221"/>
      <c r="I271" s="222"/>
      <c r="J271" s="139"/>
      <c r="K271" s="128"/>
      <c r="L271" s="128"/>
      <c r="M271" s="128"/>
      <c r="N271" s="216"/>
      <c r="O271" s="216"/>
      <c r="P271" s="128"/>
      <c r="Q271" s="128"/>
      <c r="R271" s="149"/>
      <c r="S271" s="149"/>
      <c r="T271" s="149"/>
      <c r="U271" s="149"/>
      <c r="V271" s="149"/>
      <c r="W271" s="184"/>
      <c r="X271" s="146">
        <f t="shared" si="12"/>
        <v>0</v>
      </c>
      <c r="Y271" s="146">
        <f t="shared" si="11"/>
        <v>0</v>
      </c>
      <c r="Z271" s="136"/>
      <c r="AA271" s="136"/>
    </row>
    <row r="272" spans="2:27" s="122" customFormat="1" ht="16.8" hidden="1">
      <c r="B272" s="137"/>
      <c r="C272" s="137"/>
      <c r="D272" s="233"/>
      <c r="E272" s="233"/>
      <c r="F272" s="233"/>
      <c r="G272" s="234"/>
      <c r="H272" s="221"/>
      <c r="I272" s="222"/>
      <c r="J272" s="139"/>
      <c r="K272" s="128"/>
      <c r="L272" s="128"/>
      <c r="M272" s="128"/>
      <c r="N272" s="216"/>
      <c r="O272" s="216"/>
      <c r="P272" s="128"/>
      <c r="Q272" s="128"/>
      <c r="R272" s="149"/>
      <c r="S272" s="149"/>
      <c r="T272" s="149"/>
      <c r="U272" s="149"/>
      <c r="V272" s="149"/>
      <c r="W272" s="184"/>
      <c r="X272" s="146">
        <f t="shared" si="12"/>
        <v>0</v>
      </c>
      <c r="Y272" s="146">
        <f t="shared" si="11"/>
        <v>0</v>
      </c>
      <c r="Z272" s="136"/>
      <c r="AA272" s="136"/>
    </row>
    <row r="273" spans="2:27" s="122" customFormat="1" ht="16.8" hidden="1">
      <c r="B273" s="137"/>
      <c r="C273" s="137"/>
      <c r="D273" s="233"/>
      <c r="E273" s="233"/>
      <c r="F273" s="233"/>
      <c r="G273" s="234"/>
      <c r="H273" s="221"/>
      <c r="I273" s="222"/>
      <c r="J273" s="139"/>
      <c r="K273" s="128"/>
      <c r="L273" s="128"/>
      <c r="M273" s="128"/>
      <c r="N273" s="216"/>
      <c r="O273" s="216"/>
      <c r="P273" s="128"/>
      <c r="Q273" s="128"/>
      <c r="R273" s="149"/>
      <c r="S273" s="149"/>
      <c r="T273" s="149"/>
      <c r="U273" s="149"/>
      <c r="V273" s="149"/>
      <c r="W273" s="184"/>
      <c r="X273" s="146">
        <f t="shared" si="12"/>
        <v>0</v>
      </c>
      <c r="Y273" s="146">
        <f t="shared" si="11"/>
        <v>0</v>
      </c>
      <c r="Z273" s="136"/>
      <c r="AA273" s="136"/>
    </row>
    <row r="274" spans="2:27" s="122" customFormat="1" ht="16.8" hidden="1">
      <c r="B274" s="137"/>
      <c r="C274" s="137"/>
      <c r="D274" s="233"/>
      <c r="E274" s="233"/>
      <c r="F274" s="233"/>
      <c r="G274" s="234"/>
      <c r="H274" s="221"/>
      <c r="I274" s="222"/>
      <c r="J274" s="139"/>
      <c r="K274" s="128"/>
      <c r="L274" s="128"/>
      <c r="M274" s="128"/>
      <c r="N274" s="216"/>
      <c r="O274" s="216"/>
      <c r="P274" s="128"/>
      <c r="Q274" s="128"/>
      <c r="R274" s="149"/>
      <c r="S274" s="149"/>
      <c r="T274" s="149"/>
      <c r="U274" s="149"/>
      <c r="V274" s="149"/>
      <c r="W274" s="184"/>
      <c r="X274" s="146">
        <f t="shared" si="12"/>
        <v>0</v>
      </c>
      <c r="Y274" s="146">
        <f t="shared" si="11"/>
        <v>0</v>
      </c>
      <c r="Z274" s="136"/>
      <c r="AA274" s="136"/>
    </row>
    <row r="275" spans="2:27" s="122" customFormat="1" ht="16.8" hidden="1">
      <c r="B275" s="137"/>
      <c r="C275" s="137"/>
      <c r="D275" s="233"/>
      <c r="E275" s="233"/>
      <c r="F275" s="233"/>
      <c r="G275" s="234"/>
      <c r="H275" s="221"/>
      <c r="I275" s="222"/>
      <c r="J275" s="139"/>
      <c r="K275" s="128"/>
      <c r="L275" s="128"/>
      <c r="M275" s="128"/>
      <c r="N275" s="216"/>
      <c r="O275" s="216"/>
      <c r="P275" s="128"/>
      <c r="Q275" s="128"/>
      <c r="R275" s="149"/>
      <c r="S275" s="149"/>
      <c r="T275" s="149"/>
      <c r="U275" s="149"/>
      <c r="V275" s="149"/>
      <c r="W275" s="184"/>
      <c r="X275" s="146">
        <f t="shared" si="12"/>
        <v>0</v>
      </c>
      <c r="Y275" s="146">
        <f t="shared" si="11"/>
        <v>0</v>
      </c>
      <c r="Z275" s="136"/>
      <c r="AA275" s="136"/>
    </row>
    <row r="276" spans="2:27" s="122" customFormat="1" ht="16.8" hidden="1">
      <c r="B276" s="137"/>
      <c r="C276" s="137"/>
      <c r="D276" s="233"/>
      <c r="E276" s="233"/>
      <c r="F276" s="233"/>
      <c r="G276" s="234"/>
      <c r="H276" s="221"/>
      <c r="I276" s="222"/>
      <c r="J276" s="139"/>
      <c r="K276" s="128"/>
      <c r="L276" s="128"/>
      <c r="M276" s="128"/>
      <c r="N276" s="216"/>
      <c r="O276" s="216"/>
      <c r="P276" s="128"/>
      <c r="Q276" s="128"/>
      <c r="R276" s="149"/>
      <c r="S276" s="149"/>
      <c r="T276" s="149"/>
      <c r="U276" s="149"/>
      <c r="V276" s="149"/>
      <c r="W276" s="184"/>
      <c r="X276" s="146">
        <f t="shared" si="12"/>
        <v>0</v>
      </c>
      <c r="Y276" s="146">
        <f t="shared" si="11"/>
        <v>0</v>
      </c>
      <c r="Z276" s="136"/>
      <c r="AA276" s="136"/>
    </row>
    <row r="277" spans="2:27" s="122" customFormat="1" ht="16.8" hidden="1">
      <c r="B277" s="137"/>
      <c r="C277" s="137"/>
      <c r="D277" s="233"/>
      <c r="E277" s="233"/>
      <c r="F277" s="233"/>
      <c r="G277" s="234"/>
      <c r="H277" s="221"/>
      <c r="I277" s="222"/>
      <c r="J277" s="139"/>
      <c r="K277" s="128"/>
      <c r="L277" s="128"/>
      <c r="M277" s="128"/>
      <c r="N277" s="216"/>
      <c r="O277" s="216"/>
      <c r="P277" s="128"/>
      <c r="Q277" s="128"/>
      <c r="R277" s="149"/>
      <c r="S277" s="149"/>
      <c r="T277" s="149"/>
      <c r="U277" s="149"/>
      <c r="V277" s="149"/>
      <c r="W277" s="184"/>
      <c r="X277" s="146">
        <f t="shared" si="12"/>
        <v>0</v>
      </c>
      <c r="Y277" s="146">
        <f t="shared" si="11"/>
        <v>0</v>
      </c>
      <c r="Z277" s="136"/>
      <c r="AA277" s="136"/>
    </row>
    <row r="278" spans="2:27" s="122" customFormat="1" ht="16.8" hidden="1">
      <c r="B278" s="137"/>
      <c r="C278" s="137"/>
      <c r="D278" s="233"/>
      <c r="E278" s="233"/>
      <c r="F278" s="233"/>
      <c r="G278" s="234"/>
      <c r="H278" s="221"/>
      <c r="I278" s="222"/>
      <c r="J278" s="139"/>
      <c r="K278" s="128"/>
      <c r="L278" s="128"/>
      <c r="M278" s="128"/>
      <c r="N278" s="216"/>
      <c r="O278" s="216"/>
      <c r="P278" s="128"/>
      <c r="Q278" s="128"/>
      <c r="R278" s="149"/>
      <c r="S278" s="149"/>
      <c r="T278" s="149"/>
      <c r="U278" s="149"/>
      <c r="V278" s="149"/>
      <c r="W278" s="184"/>
      <c r="X278" s="146">
        <f t="shared" si="12"/>
        <v>0</v>
      </c>
      <c r="Y278" s="146">
        <f t="shared" si="11"/>
        <v>0</v>
      </c>
      <c r="Z278" s="136"/>
      <c r="AA278" s="136"/>
    </row>
    <row r="279" spans="2:27" s="122" customFormat="1" ht="16.8" hidden="1">
      <c r="B279" s="137"/>
      <c r="C279" s="137"/>
      <c r="D279" s="233"/>
      <c r="E279" s="233"/>
      <c r="F279" s="233"/>
      <c r="G279" s="234"/>
      <c r="H279" s="221"/>
      <c r="I279" s="222"/>
      <c r="J279" s="139"/>
      <c r="K279" s="128"/>
      <c r="L279" s="128"/>
      <c r="M279" s="128"/>
      <c r="N279" s="216"/>
      <c r="O279" s="216"/>
      <c r="P279" s="128"/>
      <c r="Q279" s="128"/>
      <c r="R279" s="149"/>
      <c r="S279" s="149"/>
      <c r="T279" s="149"/>
      <c r="U279" s="149"/>
      <c r="V279" s="149"/>
      <c r="W279" s="184"/>
      <c r="X279" s="146">
        <f t="shared" si="12"/>
        <v>0</v>
      </c>
      <c r="Y279" s="146">
        <f t="shared" si="11"/>
        <v>0</v>
      </c>
      <c r="Z279" s="136"/>
      <c r="AA279" s="136"/>
    </row>
    <row r="280" spans="2:27" s="122" customFormat="1" ht="16.8" hidden="1">
      <c r="B280" s="137"/>
      <c r="C280" s="137"/>
      <c r="D280" s="233"/>
      <c r="E280" s="233"/>
      <c r="F280" s="233"/>
      <c r="G280" s="234"/>
      <c r="H280" s="221"/>
      <c r="I280" s="222"/>
      <c r="J280" s="139"/>
      <c r="K280" s="128"/>
      <c r="L280" s="128"/>
      <c r="M280" s="128"/>
      <c r="N280" s="216"/>
      <c r="O280" s="216"/>
      <c r="P280" s="128"/>
      <c r="Q280" s="128"/>
      <c r="R280" s="149"/>
      <c r="S280" s="149"/>
      <c r="T280" s="149"/>
      <c r="U280" s="149"/>
      <c r="V280" s="149"/>
      <c r="W280" s="184"/>
      <c r="X280" s="146">
        <f t="shared" si="12"/>
        <v>0</v>
      </c>
      <c r="Y280" s="146">
        <f t="shared" si="11"/>
        <v>0</v>
      </c>
      <c r="Z280" s="136"/>
      <c r="AA280" s="136"/>
    </row>
    <row r="281" spans="2:27" s="122" customFormat="1" ht="16.8" hidden="1">
      <c r="B281" s="137"/>
      <c r="C281" s="137"/>
      <c r="D281" s="233"/>
      <c r="E281" s="233"/>
      <c r="F281" s="233"/>
      <c r="G281" s="234"/>
      <c r="H281" s="221"/>
      <c r="I281" s="222"/>
      <c r="J281" s="139"/>
      <c r="K281" s="128"/>
      <c r="L281" s="128"/>
      <c r="M281" s="128"/>
      <c r="N281" s="216"/>
      <c r="O281" s="216"/>
      <c r="P281" s="128"/>
      <c r="Q281" s="128"/>
      <c r="R281" s="149"/>
      <c r="S281" s="149"/>
      <c r="T281" s="149"/>
      <c r="U281" s="149"/>
      <c r="V281" s="149"/>
      <c r="W281" s="184"/>
      <c r="X281" s="146">
        <f t="shared" si="12"/>
        <v>0</v>
      </c>
      <c r="Y281" s="146">
        <f t="shared" si="11"/>
        <v>0</v>
      </c>
      <c r="Z281" s="136"/>
      <c r="AA281" s="136"/>
    </row>
    <row r="282" spans="2:27" s="122" customFormat="1" ht="16.8" hidden="1">
      <c r="B282" s="137"/>
      <c r="C282" s="137"/>
      <c r="D282" s="233"/>
      <c r="E282" s="233"/>
      <c r="F282" s="233"/>
      <c r="G282" s="234"/>
      <c r="H282" s="221"/>
      <c r="I282" s="222"/>
      <c r="J282" s="139"/>
      <c r="K282" s="128"/>
      <c r="L282" s="128"/>
      <c r="M282" s="128"/>
      <c r="N282" s="216"/>
      <c r="O282" s="216"/>
      <c r="P282" s="128"/>
      <c r="Q282" s="128"/>
      <c r="R282" s="149"/>
      <c r="S282" s="149"/>
      <c r="T282" s="149"/>
      <c r="U282" s="149"/>
      <c r="V282" s="149"/>
      <c r="W282" s="184"/>
      <c r="X282" s="146">
        <f t="shared" si="12"/>
        <v>0</v>
      </c>
      <c r="Y282" s="146">
        <f t="shared" si="11"/>
        <v>0</v>
      </c>
      <c r="Z282" s="136"/>
      <c r="AA282" s="136"/>
    </row>
    <row r="283" spans="2:27" s="122" customFormat="1" ht="16.8" hidden="1">
      <c r="B283" s="137"/>
      <c r="C283" s="137"/>
      <c r="D283" s="233"/>
      <c r="E283" s="233"/>
      <c r="F283" s="233"/>
      <c r="G283" s="234"/>
      <c r="H283" s="221"/>
      <c r="I283" s="222"/>
      <c r="J283" s="139"/>
      <c r="K283" s="128"/>
      <c r="L283" s="128"/>
      <c r="M283" s="128"/>
      <c r="N283" s="216"/>
      <c r="O283" s="216"/>
      <c r="P283" s="128"/>
      <c r="Q283" s="128"/>
      <c r="R283" s="149"/>
      <c r="S283" s="149"/>
      <c r="T283" s="149"/>
      <c r="U283" s="149"/>
      <c r="V283" s="149"/>
      <c r="W283" s="184"/>
      <c r="X283" s="146">
        <f t="shared" si="12"/>
        <v>0</v>
      </c>
      <c r="Y283" s="146">
        <f t="shared" si="11"/>
        <v>0</v>
      </c>
      <c r="Z283" s="136"/>
      <c r="AA283" s="136"/>
    </row>
    <row r="284" spans="2:27" s="122" customFormat="1" ht="16.8" hidden="1">
      <c r="B284" s="137"/>
      <c r="C284" s="137"/>
      <c r="D284" s="233"/>
      <c r="E284" s="233"/>
      <c r="F284" s="233"/>
      <c r="G284" s="234"/>
      <c r="H284" s="221"/>
      <c r="I284" s="222"/>
      <c r="J284" s="139"/>
      <c r="K284" s="128"/>
      <c r="L284" s="128"/>
      <c r="M284" s="128"/>
      <c r="N284" s="216"/>
      <c r="O284" s="216"/>
      <c r="P284" s="128"/>
      <c r="Q284" s="128"/>
      <c r="R284" s="149"/>
      <c r="S284" s="149"/>
      <c r="T284" s="149"/>
      <c r="U284" s="149"/>
      <c r="V284" s="149"/>
      <c r="W284" s="184"/>
      <c r="X284" s="146">
        <f t="shared" si="12"/>
        <v>0</v>
      </c>
      <c r="Y284" s="146">
        <f t="shared" si="11"/>
        <v>0</v>
      </c>
      <c r="Z284" s="136"/>
      <c r="AA284" s="136"/>
    </row>
    <row r="285" spans="2:27" s="122" customFormat="1" ht="16.8" hidden="1">
      <c r="B285" s="137"/>
      <c r="C285" s="137"/>
      <c r="D285" s="233"/>
      <c r="E285" s="233"/>
      <c r="F285" s="233"/>
      <c r="G285" s="234"/>
      <c r="H285" s="221"/>
      <c r="I285" s="222"/>
      <c r="J285" s="139"/>
      <c r="K285" s="128"/>
      <c r="L285" s="128"/>
      <c r="M285" s="128"/>
      <c r="N285" s="216"/>
      <c r="O285" s="216"/>
      <c r="P285" s="128"/>
      <c r="Q285" s="128"/>
      <c r="R285" s="149"/>
      <c r="S285" s="149"/>
      <c r="T285" s="149"/>
      <c r="U285" s="149"/>
      <c r="V285" s="149"/>
      <c r="W285" s="184"/>
      <c r="X285" s="146">
        <f t="shared" si="12"/>
        <v>0</v>
      </c>
      <c r="Y285" s="146">
        <f t="shared" si="11"/>
        <v>0</v>
      </c>
      <c r="Z285" s="136"/>
      <c r="AA285" s="136"/>
    </row>
    <row r="286" spans="2:27" s="122" customFormat="1" ht="16.8" hidden="1">
      <c r="B286" s="137"/>
      <c r="C286" s="137"/>
      <c r="D286" s="233"/>
      <c r="E286" s="233"/>
      <c r="F286" s="233"/>
      <c r="G286" s="234"/>
      <c r="H286" s="221"/>
      <c r="I286" s="222"/>
      <c r="J286" s="139"/>
      <c r="K286" s="128"/>
      <c r="L286" s="128"/>
      <c r="M286" s="128"/>
      <c r="N286" s="216"/>
      <c r="O286" s="216"/>
      <c r="P286" s="128"/>
      <c r="Q286" s="128"/>
      <c r="R286" s="149"/>
      <c r="S286" s="149"/>
      <c r="T286" s="149"/>
      <c r="U286" s="149"/>
      <c r="V286" s="149"/>
      <c r="W286" s="184"/>
      <c r="X286" s="146">
        <f t="shared" si="12"/>
        <v>0</v>
      </c>
      <c r="Y286" s="146">
        <f t="shared" si="11"/>
        <v>0</v>
      </c>
      <c r="Z286" s="136"/>
      <c r="AA286" s="136"/>
    </row>
    <row r="287" spans="2:27" s="122" customFormat="1" ht="16.8" hidden="1">
      <c r="B287" s="137"/>
      <c r="C287" s="137"/>
      <c r="D287" s="233"/>
      <c r="E287" s="233"/>
      <c r="F287" s="233"/>
      <c r="G287" s="234"/>
      <c r="H287" s="221"/>
      <c r="I287" s="222"/>
      <c r="J287" s="139"/>
      <c r="K287" s="128"/>
      <c r="L287" s="128"/>
      <c r="M287" s="128"/>
      <c r="N287" s="216"/>
      <c r="O287" s="216"/>
      <c r="P287" s="128"/>
      <c r="Q287" s="128"/>
      <c r="R287" s="149"/>
      <c r="S287" s="149"/>
      <c r="T287" s="149"/>
      <c r="U287" s="149"/>
      <c r="V287" s="149"/>
      <c r="W287" s="184"/>
      <c r="X287" s="146">
        <f t="shared" si="12"/>
        <v>0</v>
      </c>
      <c r="Y287" s="146">
        <f t="shared" si="11"/>
        <v>0</v>
      </c>
      <c r="Z287" s="136"/>
      <c r="AA287" s="136"/>
    </row>
    <row r="288" spans="2:27" s="122" customFormat="1" ht="16.8" hidden="1">
      <c r="B288" s="137"/>
      <c r="C288" s="137"/>
      <c r="D288" s="233"/>
      <c r="E288" s="233"/>
      <c r="F288" s="233"/>
      <c r="G288" s="234"/>
      <c r="H288" s="221"/>
      <c r="I288" s="222"/>
      <c r="J288" s="139"/>
      <c r="K288" s="128"/>
      <c r="L288" s="128"/>
      <c r="M288" s="128"/>
      <c r="N288" s="216"/>
      <c r="O288" s="216"/>
      <c r="P288" s="128"/>
      <c r="Q288" s="128"/>
      <c r="R288" s="149"/>
      <c r="S288" s="149"/>
      <c r="T288" s="149"/>
      <c r="U288" s="149"/>
      <c r="V288" s="149"/>
      <c r="W288" s="184"/>
      <c r="X288" s="146">
        <f t="shared" si="12"/>
        <v>0</v>
      </c>
      <c r="Y288" s="146">
        <f t="shared" si="11"/>
        <v>0</v>
      </c>
      <c r="Z288" s="136"/>
      <c r="AA288" s="136"/>
    </row>
    <row r="289" spans="2:27" s="122" customFormat="1" ht="16.8" hidden="1">
      <c r="B289" s="137"/>
      <c r="C289" s="137"/>
      <c r="D289" s="233"/>
      <c r="E289" s="233"/>
      <c r="F289" s="233"/>
      <c r="G289" s="234"/>
      <c r="H289" s="221"/>
      <c r="I289" s="222"/>
      <c r="J289" s="139"/>
      <c r="K289" s="128"/>
      <c r="L289" s="128"/>
      <c r="M289" s="128"/>
      <c r="N289" s="216"/>
      <c r="O289" s="216"/>
      <c r="P289" s="128"/>
      <c r="Q289" s="128"/>
      <c r="R289" s="149"/>
      <c r="S289" s="149"/>
      <c r="T289" s="149"/>
      <c r="U289" s="149"/>
      <c r="V289" s="149"/>
      <c r="W289" s="184"/>
      <c r="X289" s="146">
        <f t="shared" si="12"/>
        <v>0</v>
      </c>
      <c r="Y289" s="146">
        <f t="shared" si="11"/>
        <v>0</v>
      </c>
      <c r="Z289" s="136"/>
      <c r="AA289" s="136"/>
    </row>
    <row r="290" spans="2:27" s="122" customFormat="1" ht="16.8" hidden="1">
      <c r="B290" s="137"/>
      <c r="C290" s="137"/>
      <c r="D290" s="233"/>
      <c r="E290" s="233"/>
      <c r="F290" s="233"/>
      <c r="G290" s="234"/>
      <c r="H290" s="221"/>
      <c r="I290" s="222"/>
      <c r="J290" s="139"/>
      <c r="K290" s="128"/>
      <c r="L290" s="128"/>
      <c r="M290" s="128"/>
      <c r="N290" s="216"/>
      <c r="O290" s="216"/>
      <c r="P290" s="128"/>
      <c r="Q290" s="128"/>
      <c r="R290" s="149"/>
      <c r="S290" s="149"/>
      <c r="T290" s="149"/>
      <c r="U290" s="149"/>
      <c r="V290" s="149"/>
      <c r="W290" s="184"/>
      <c r="X290" s="146">
        <f t="shared" si="12"/>
        <v>0</v>
      </c>
      <c r="Y290" s="146">
        <f t="shared" si="11"/>
        <v>0</v>
      </c>
      <c r="Z290" s="136"/>
      <c r="AA290" s="136"/>
    </row>
    <row r="291" spans="2:27" s="122" customFormat="1" ht="16.8" hidden="1">
      <c r="B291" s="137"/>
      <c r="C291" s="137"/>
      <c r="D291" s="233"/>
      <c r="E291" s="233"/>
      <c r="F291" s="233"/>
      <c r="G291" s="234"/>
      <c r="H291" s="221"/>
      <c r="I291" s="222"/>
      <c r="J291" s="139"/>
      <c r="K291" s="128"/>
      <c r="L291" s="128"/>
      <c r="M291" s="128"/>
      <c r="N291" s="216"/>
      <c r="O291" s="216"/>
      <c r="P291" s="128"/>
      <c r="Q291" s="128"/>
      <c r="R291" s="149"/>
      <c r="S291" s="149"/>
      <c r="T291" s="149"/>
      <c r="U291" s="149"/>
      <c r="V291" s="149"/>
      <c r="W291" s="184"/>
      <c r="X291" s="146">
        <f t="shared" si="12"/>
        <v>0</v>
      </c>
      <c r="Y291" s="146">
        <f t="shared" si="11"/>
        <v>0</v>
      </c>
      <c r="Z291" s="136"/>
      <c r="AA291" s="136"/>
    </row>
    <row r="292" spans="2:27" s="122" customFormat="1" ht="16.8" hidden="1">
      <c r="B292" s="137"/>
      <c r="C292" s="137"/>
      <c r="D292" s="233"/>
      <c r="E292" s="233"/>
      <c r="F292" s="233"/>
      <c r="G292" s="234"/>
      <c r="H292" s="221"/>
      <c r="I292" s="222"/>
      <c r="J292" s="139"/>
      <c r="K292" s="128"/>
      <c r="L292" s="128"/>
      <c r="M292" s="128"/>
      <c r="N292" s="216"/>
      <c r="O292" s="216"/>
      <c r="P292" s="128"/>
      <c r="Q292" s="128"/>
      <c r="R292" s="149"/>
      <c r="S292" s="149"/>
      <c r="T292" s="149"/>
      <c r="U292" s="149"/>
      <c r="V292" s="149"/>
      <c r="W292" s="184"/>
      <c r="X292" s="146">
        <f t="shared" si="12"/>
        <v>0</v>
      </c>
      <c r="Y292" s="146">
        <f t="shared" si="11"/>
        <v>0</v>
      </c>
      <c r="Z292" s="136"/>
      <c r="AA292" s="136"/>
    </row>
    <row r="293" spans="2:27" s="122" customFormat="1" ht="16.8" hidden="1">
      <c r="B293" s="137"/>
      <c r="C293" s="137"/>
      <c r="D293" s="233"/>
      <c r="E293" s="233"/>
      <c r="F293" s="233"/>
      <c r="G293" s="234"/>
      <c r="H293" s="221"/>
      <c r="I293" s="222"/>
      <c r="J293" s="139"/>
      <c r="K293" s="128"/>
      <c r="L293" s="128"/>
      <c r="M293" s="128"/>
      <c r="N293" s="216"/>
      <c r="O293" s="216"/>
      <c r="P293" s="128"/>
      <c r="Q293" s="128"/>
      <c r="R293" s="149"/>
      <c r="S293" s="149"/>
      <c r="T293" s="149"/>
      <c r="U293" s="149"/>
      <c r="V293" s="149"/>
      <c r="W293" s="184"/>
      <c r="X293" s="146">
        <f t="shared" si="12"/>
        <v>0</v>
      </c>
      <c r="Y293" s="146">
        <f t="shared" si="11"/>
        <v>0</v>
      </c>
      <c r="Z293" s="136"/>
      <c r="AA293" s="136"/>
    </row>
    <row r="294" spans="2:27" s="122" customFormat="1" ht="16.8" hidden="1">
      <c r="B294" s="137"/>
      <c r="C294" s="137"/>
      <c r="D294" s="233"/>
      <c r="E294" s="233"/>
      <c r="F294" s="233"/>
      <c r="G294" s="234"/>
      <c r="H294" s="221"/>
      <c r="I294" s="222"/>
      <c r="J294" s="139"/>
      <c r="K294" s="128"/>
      <c r="L294" s="128"/>
      <c r="M294" s="128"/>
      <c r="N294" s="216"/>
      <c r="O294" s="216"/>
      <c r="P294" s="128"/>
      <c r="Q294" s="128"/>
      <c r="R294" s="149"/>
      <c r="S294" s="149"/>
      <c r="T294" s="149"/>
      <c r="U294" s="149"/>
      <c r="V294" s="149"/>
      <c r="W294" s="184"/>
      <c r="X294" s="146">
        <f t="shared" si="12"/>
        <v>0</v>
      </c>
      <c r="Y294" s="146">
        <f t="shared" si="11"/>
        <v>0</v>
      </c>
      <c r="Z294" s="136"/>
      <c r="AA294" s="136"/>
    </row>
    <row r="295" spans="2:27" s="122" customFormat="1" ht="16.8" hidden="1">
      <c r="B295" s="137"/>
      <c r="C295" s="137"/>
      <c r="D295" s="233"/>
      <c r="E295" s="233"/>
      <c r="F295" s="233"/>
      <c r="G295" s="234"/>
      <c r="H295" s="221"/>
      <c r="I295" s="222"/>
      <c r="J295" s="139"/>
      <c r="K295" s="128"/>
      <c r="L295" s="128"/>
      <c r="M295" s="128"/>
      <c r="N295" s="216"/>
      <c r="O295" s="216"/>
      <c r="P295" s="128"/>
      <c r="Q295" s="128"/>
      <c r="R295" s="149"/>
      <c r="S295" s="149"/>
      <c r="T295" s="149"/>
      <c r="U295" s="149"/>
      <c r="V295" s="149"/>
      <c r="W295" s="184"/>
      <c r="X295" s="146">
        <f t="shared" si="12"/>
        <v>0</v>
      </c>
      <c r="Y295" s="146">
        <f t="shared" si="11"/>
        <v>0</v>
      </c>
      <c r="Z295" s="136"/>
      <c r="AA295" s="136"/>
    </row>
    <row r="296" spans="2:27" s="122" customFormat="1" ht="16.8" hidden="1">
      <c r="B296" s="137"/>
      <c r="C296" s="137"/>
      <c r="D296" s="233"/>
      <c r="E296" s="233"/>
      <c r="F296" s="233"/>
      <c r="G296" s="234"/>
      <c r="H296" s="221"/>
      <c r="I296" s="222"/>
      <c r="J296" s="139"/>
      <c r="K296" s="128"/>
      <c r="L296" s="128"/>
      <c r="M296" s="128"/>
      <c r="N296" s="216"/>
      <c r="O296" s="216"/>
      <c r="P296" s="128"/>
      <c r="Q296" s="128"/>
      <c r="R296" s="149"/>
      <c r="S296" s="149"/>
      <c r="T296" s="149"/>
      <c r="U296" s="149"/>
      <c r="V296" s="149"/>
      <c r="W296" s="184"/>
      <c r="X296" s="146">
        <f t="shared" si="12"/>
        <v>0</v>
      </c>
      <c r="Y296" s="146">
        <f t="shared" si="11"/>
        <v>0</v>
      </c>
      <c r="Z296" s="136"/>
      <c r="AA296" s="136"/>
    </row>
    <row r="297" spans="2:27" s="122" customFormat="1" ht="16.8" hidden="1">
      <c r="B297" s="137"/>
      <c r="C297" s="137"/>
      <c r="D297" s="233"/>
      <c r="E297" s="233"/>
      <c r="F297" s="233"/>
      <c r="G297" s="234"/>
      <c r="H297" s="221"/>
      <c r="I297" s="222"/>
      <c r="J297" s="139"/>
      <c r="K297" s="128"/>
      <c r="L297" s="128"/>
      <c r="M297" s="128"/>
      <c r="N297" s="216"/>
      <c r="O297" s="216"/>
      <c r="P297" s="128"/>
      <c r="Q297" s="128"/>
      <c r="R297" s="149"/>
      <c r="S297" s="149"/>
      <c r="T297" s="149"/>
      <c r="U297" s="149"/>
      <c r="V297" s="149"/>
      <c r="W297" s="184"/>
      <c r="X297" s="146">
        <f t="shared" si="12"/>
        <v>0</v>
      </c>
      <c r="Y297" s="146">
        <f t="shared" si="11"/>
        <v>0</v>
      </c>
      <c r="Z297" s="136"/>
      <c r="AA297" s="136"/>
    </row>
    <row r="298" spans="2:27" s="122" customFormat="1" ht="16.8" hidden="1">
      <c r="B298" s="137"/>
      <c r="C298" s="137"/>
      <c r="D298" s="233"/>
      <c r="E298" s="233"/>
      <c r="F298" s="233"/>
      <c r="G298" s="234"/>
      <c r="H298" s="221"/>
      <c r="I298" s="222"/>
      <c r="J298" s="139"/>
      <c r="K298" s="128"/>
      <c r="L298" s="128"/>
      <c r="M298" s="128"/>
      <c r="N298" s="216"/>
      <c r="O298" s="216"/>
      <c r="P298" s="128"/>
      <c r="Q298" s="128"/>
      <c r="R298" s="149"/>
      <c r="S298" s="149"/>
      <c r="T298" s="149"/>
      <c r="U298" s="149"/>
      <c r="V298" s="149"/>
      <c r="W298" s="184"/>
      <c r="X298" s="146">
        <f t="shared" si="12"/>
        <v>0</v>
      </c>
      <c r="Y298" s="146">
        <f t="shared" si="11"/>
        <v>0</v>
      </c>
      <c r="Z298" s="136"/>
      <c r="AA298" s="136"/>
    </row>
    <row r="299" spans="2:27" s="122" customFormat="1" ht="16.8" hidden="1">
      <c r="B299" s="137"/>
      <c r="C299" s="137"/>
      <c r="D299" s="233"/>
      <c r="E299" s="233"/>
      <c r="F299" s="233"/>
      <c r="G299" s="234"/>
      <c r="H299" s="221"/>
      <c r="I299" s="222"/>
      <c r="J299" s="139"/>
      <c r="K299" s="128"/>
      <c r="L299" s="128"/>
      <c r="M299" s="128"/>
      <c r="N299" s="216"/>
      <c r="O299" s="216"/>
      <c r="P299" s="128"/>
      <c r="Q299" s="128"/>
      <c r="R299" s="149"/>
      <c r="S299" s="149"/>
      <c r="T299" s="149"/>
      <c r="U299" s="149"/>
      <c r="V299" s="149"/>
      <c r="W299" s="184"/>
      <c r="X299" s="146">
        <f t="shared" si="12"/>
        <v>0</v>
      </c>
      <c r="Y299" s="146">
        <f t="shared" si="11"/>
        <v>0</v>
      </c>
      <c r="Z299" s="136"/>
      <c r="AA299" s="136"/>
    </row>
    <row r="300" spans="2:27" s="122" customFormat="1" ht="16.8" hidden="1">
      <c r="B300" s="137"/>
      <c r="C300" s="137"/>
      <c r="D300" s="233"/>
      <c r="E300" s="233"/>
      <c r="F300" s="233"/>
      <c r="G300" s="234"/>
      <c r="H300" s="221"/>
      <c r="I300" s="222"/>
      <c r="J300" s="139"/>
      <c r="K300" s="128"/>
      <c r="L300" s="128"/>
      <c r="M300" s="128"/>
      <c r="N300" s="216"/>
      <c r="O300" s="216"/>
      <c r="P300" s="128"/>
      <c r="Q300" s="128"/>
      <c r="R300" s="149"/>
      <c r="S300" s="149"/>
      <c r="T300" s="149"/>
      <c r="U300" s="149"/>
      <c r="V300" s="149"/>
      <c r="W300" s="184"/>
      <c r="X300" s="146">
        <f t="shared" si="12"/>
        <v>0</v>
      </c>
      <c r="Y300" s="146">
        <f t="shared" si="11"/>
        <v>0</v>
      </c>
      <c r="Z300" s="136"/>
      <c r="AA300" s="136"/>
    </row>
    <row r="301" spans="2:27" s="122" customFormat="1" ht="16.8" hidden="1">
      <c r="B301" s="137"/>
      <c r="C301" s="137"/>
      <c r="D301" s="233"/>
      <c r="E301" s="233"/>
      <c r="F301" s="233"/>
      <c r="G301" s="234"/>
      <c r="H301" s="221"/>
      <c r="I301" s="222"/>
      <c r="J301" s="139"/>
      <c r="K301" s="128"/>
      <c r="L301" s="128"/>
      <c r="M301" s="128"/>
      <c r="N301" s="216"/>
      <c r="O301" s="216"/>
      <c r="P301" s="128"/>
      <c r="Q301" s="128"/>
      <c r="R301" s="149"/>
      <c r="S301" s="149"/>
      <c r="T301" s="149"/>
      <c r="U301" s="149"/>
      <c r="V301" s="149"/>
      <c r="W301" s="184"/>
      <c r="X301" s="146">
        <f t="shared" si="12"/>
        <v>0</v>
      </c>
      <c r="Y301" s="146">
        <f t="shared" si="11"/>
        <v>0</v>
      </c>
      <c r="Z301" s="136"/>
      <c r="AA301" s="136"/>
    </row>
    <row r="302" spans="2:27" s="122" customFormat="1" ht="16.8" hidden="1">
      <c r="B302" s="137"/>
      <c r="C302" s="137"/>
      <c r="D302" s="233"/>
      <c r="E302" s="233"/>
      <c r="F302" s="233"/>
      <c r="G302" s="234"/>
      <c r="H302" s="221"/>
      <c r="I302" s="222"/>
      <c r="J302" s="139"/>
      <c r="K302" s="128"/>
      <c r="L302" s="128"/>
      <c r="M302" s="128"/>
      <c r="N302" s="216"/>
      <c r="O302" s="216"/>
      <c r="P302" s="128"/>
      <c r="Q302" s="128"/>
      <c r="R302" s="149"/>
      <c r="S302" s="149"/>
      <c r="T302" s="149"/>
      <c r="U302" s="149"/>
      <c r="V302" s="149"/>
      <c r="W302" s="184"/>
      <c r="X302" s="146">
        <f t="shared" si="12"/>
        <v>0</v>
      </c>
      <c r="Y302" s="146">
        <f t="shared" si="11"/>
        <v>0</v>
      </c>
      <c r="Z302" s="136"/>
      <c r="AA302" s="136"/>
    </row>
    <row r="303" spans="2:27" s="122" customFormat="1" ht="16.8" hidden="1">
      <c r="B303" s="137"/>
      <c r="C303" s="137"/>
      <c r="D303" s="233"/>
      <c r="E303" s="233"/>
      <c r="F303" s="233"/>
      <c r="G303" s="234"/>
      <c r="H303" s="221"/>
      <c r="I303" s="222"/>
      <c r="J303" s="139"/>
      <c r="K303" s="128"/>
      <c r="L303" s="128"/>
      <c r="M303" s="128"/>
      <c r="N303" s="216"/>
      <c r="O303" s="216"/>
      <c r="P303" s="128"/>
      <c r="Q303" s="128"/>
      <c r="R303" s="149"/>
      <c r="S303" s="149"/>
      <c r="T303" s="149"/>
      <c r="U303" s="149"/>
      <c r="V303" s="149"/>
      <c r="W303" s="184"/>
      <c r="X303" s="146">
        <f t="shared" si="12"/>
        <v>0</v>
      </c>
      <c r="Y303" s="146">
        <f t="shared" si="11"/>
        <v>0</v>
      </c>
      <c r="Z303" s="136"/>
      <c r="AA303" s="136"/>
    </row>
    <row r="304" spans="2:27" s="122" customFormat="1" ht="16.8" hidden="1">
      <c r="B304" s="137"/>
      <c r="C304" s="137"/>
      <c r="D304" s="233"/>
      <c r="E304" s="233"/>
      <c r="F304" s="233"/>
      <c r="G304" s="234"/>
      <c r="H304" s="221"/>
      <c r="I304" s="222"/>
      <c r="J304" s="139"/>
      <c r="K304" s="128"/>
      <c r="L304" s="128"/>
      <c r="M304" s="128"/>
      <c r="N304" s="216"/>
      <c r="O304" s="216"/>
      <c r="P304" s="128"/>
      <c r="Q304" s="128"/>
      <c r="R304" s="149"/>
      <c r="S304" s="149"/>
      <c r="T304" s="149"/>
      <c r="U304" s="149"/>
      <c r="V304" s="149"/>
      <c r="W304" s="184"/>
      <c r="X304" s="146">
        <f t="shared" si="12"/>
        <v>0</v>
      </c>
      <c r="Y304" s="146">
        <f t="shared" si="11"/>
        <v>0</v>
      </c>
      <c r="Z304" s="136"/>
      <c r="AA304" s="136"/>
    </row>
    <row r="305" spans="2:27" s="122" customFormat="1" ht="16.8" hidden="1">
      <c r="B305" s="137"/>
      <c r="C305" s="137"/>
      <c r="D305" s="233"/>
      <c r="E305" s="233"/>
      <c r="F305" s="233"/>
      <c r="G305" s="234"/>
      <c r="H305" s="221"/>
      <c r="I305" s="222"/>
      <c r="J305" s="139"/>
      <c r="K305" s="128"/>
      <c r="L305" s="128"/>
      <c r="M305" s="128"/>
      <c r="N305" s="216"/>
      <c r="O305" s="216"/>
      <c r="P305" s="128"/>
      <c r="Q305" s="128"/>
      <c r="R305" s="149"/>
      <c r="S305" s="149"/>
      <c r="T305" s="149"/>
      <c r="U305" s="149"/>
      <c r="V305" s="149"/>
      <c r="W305" s="184"/>
      <c r="X305" s="146">
        <f t="shared" si="12"/>
        <v>0</v>
      </c>
      <c r="Y305" s="146">
        <f t="shared" si="11"/>
        <v>0</v>
      </c>
      <c r="Z305" s="136"/>
      <c r="AA305" s="136"/>
    </row>
    <row r="306" spans="2:27" s="122" customFormat="1" ht="16.8" hidden="1">
      <c r="B306" s="137"/>
      <c r="C306" s="137"/>
      <c r="D306" s="233"/>
      <c r="E306" s="233"/>
      <c r="F306" s="233"/>
      <c r="G306" s="234"/>
      <c r="H306" s="221"/>
      <c r="I306" s="222"/>
      <c r="J306" s="139"/>
      <c r="K306" s="128"/>
      <c r="L306" s="128"/>
      <c r="M306" s="128"/>
      <c r="N306" s="216"/>
      <c r="O306" s="216"/>
      <c r="P306" s="128"/>
      <c r="Q306" s="128"/>
      <c r="R306" s="149"/>
      <c r="S306" s="149"/>
      <c r="T306" s="149"/>
      <c r="U306" s="149"/>
      <c r="V306" s="149"/>
      <c r="W306" s="184"/>
      <c r="X306" s="146">
        <f t="shared" si="12"/>
        <v>0</v>
      </c>
      <c r="Y306" s="146">
        <f t="shared" si="11"/>
        <v>0</v>
      </c>
      <c r="Z306" s="136"/>
      <c r="AA306" s="136"/>
    </row>
    <row r="307" spans="2:27" s="122" customFormat="1" ht="16.8" hidden="1">
      <c r="B307" s="137"/>
      <c r="C307" s="137"/>
      <c r="D307" s="233"/>
      <c r="E307" s="233"/>
      <c r="F307" s="233"/>
      <c r="G307" s="234"/>
      <c r="H307" s="221"/>
      <c r="I307" s="222"/>
      <c r="J307" s="139"/>
      <c r="K307" s="128"/>
      <c r="L307" s="128"/>
      <c r="M307" s="128"/>
      <c r="N307" s="216"/>
      <c r="O307" s="216"/>
      <c r="P307" s="128"/>
      <c r="Q307" s="128"/>
      <c r="R307" s="149"/>
      <c r="S307" s="149"/>
      <c r="T307" s="149"/>
      <c r="U307" s="149"/>
      <c r="V307" s="149"/>
      <c r="W307" s="184"/>
      <c r="X307" s="146">
        <f t="shared" si="12"/>
        <v>0</v>
      </c>
      <c r="Y307" s="146">
        <f t="shared" si="11"/>
        <v>0</v>
      </c>
      <c r="Z307" s="136"/>
      <c r="AA307" s="136"/>
    </row>
    <row r="308" spans="2:27" s="122" customFormat="1" ht="16.8" hidden="1">
      <c r="B308" s="137"/>
      <c r="C308" s="137"/>
      <c r="D308" s="233"/>
      <c r="E308" s="233"/>
      <c r="F308" s="233"/>
      <c r="G308" s="234"/>
      <c r="H308" s="221"/>
      <c r="I308" s="222"/>
      <c r="J308" s="139"/>
      <c r="K308" s="128"/>
      <c r="L308" s="128"/>
      <c r="M308" s="128"/>
      <c r="N308" s="216"/>
      <c r="O308" s="216"/>
      <c r="P308" s="128"/>
      <c r="Q308" s="128"/>
      <c r="R308" s="149"/>
      <c r="S308" s="149"/>
      <c r="T308" s="149"/>
      <c r="U308" s="149"/>
      <c r="V308" s="149"/>
      <c r="W308" s="184"/>
      <c r="X308" s="146">
        <f t="shared" si="12"/>
        <v>0</v>
      </c>
      <c r="Y308" s="146">
        <f t="shared" si="11"/>
        <v>0</v>
      </c>
      <c r="Z308" s="136"/>
      <c r="AA308" s="136"/>
    </row>
    <row r="309" spans="2:27" s="122" customFormat="1" ht="16.8" hidden="1">
      <c r="B309" s="137"/>
      <c r="C309" s="137"/>
      <c r="D309" s="233"/>
      <c r="E309" s="233"/>
      <c r="F309" s="233"/>
      <c r="G309" s="234"/>
      <c r="H309" s="221"/>
      <c r="I309" s="222"/>
      <c r="J309" s="139"/>
      <c r="K309" s="128"/>
      <c r="L309" s="128"/>
      <c r="M309" s="128"/>
      <c r="N309" s="216"/>
      <c r="O309" s="216"/>
      <c r="P309" s="128"/>
      <c r="Q309" s="128"/>
      <c r="R309" s="149"/>
      <c r="S309" s="149"/>
      <c r="T309" s="149"/>
      <c r="U309" s="149"/>
      <c r="V309" s="149"/>
      <c r="W309" s="184"/>
      <c r="X309" s="146">
        <f t="shared" si="12"/>
        <v>0</v>
      </c>
      <c r="Y309" s="146">
        <f t="shared" si="11"/>
        <v>0</v>
      </c>
      <c r="Z309" s="136"/>
      <c r="AA309" s="136"/>
    </row>
    <row r="310" spans="2:27" s="122" customFormat="1" ht="16.8" hidden="1">
      <c r="B310" s="137"/>
      <c r="C310" s="137"/>
      <c r="D310" s="233"/>
      <c r="E310" s="233"/>
      <c r="F310" s="233"/>
      <c r="G310" s="234"/>
      <c r="H310" s="221"/>
      <c r="I310" s="222"/>
      <c r="J310" s="139"/>
      <c r="K310" s="128"/>
      <c r="L310" s="128"/>
      <c r="M310" s="128"/>
      <c r="N310" s="216"/>
      <c r="O310" s="216"/>
      <c r="P310" s="128"/>
      <c r="Q310" s="128"/>
      <c r="R310" s="149"/>
      <c r="S310" s="149"/>
      <c r="T310" s="149"/>
      <c r="U310" s="149"/>
      <c r="V310" s="149"/>
      <c r="W310" s="184"/>
      <c r="X310" s="146">
        <f t="shared" si="12"/>
        <v>0</v>
      </c>
      <c r="Y310" s="146">
        <f t="shared" si="11"/>
        <v>0</v>
      </c>
      <c r="Z310" s="136"/>
      <c r="AA310" s="136"/>
    </row>
    <row r="311" spans="2:27" s="122" customFormat="1" ht="16.8" hidden="1">
      <c r="B311" s="137"/>
      <c r="C311" s="137"/>
      <c r="D311" s="233"/>
      <c r="E311" s="233"/>
      <c r="F311" s="233"/>
      <c r="G311" s="234"/>
      <c r="H311" s="221"/>
      <c r="I311" s="222"/>
      <c r="J311" s="139"/>
      <c r="K311" s="128"/>
      <c r="L311" s="128"/>
      <c r="M311" s="128"/>
      <c r="N311" s="216"/>
      <c r="O311" s="216"/>
      <c r="P311" s="128"/>
      <c r="Q311" s="128"/>
      <c r="R311" s="149"/>
      <c r="S311" s="149"/>
      <c r="T311" s="149"/>
      <c r="U311" s="149"/>
      <c r="V311" s="149"/>
      <c r="W311" s="184"/>
      <c r="X311" s="146">
        <f>SUM(L311:W311)</f>
        <v>0</v>
      </c>
      <c r="Y311" s="146">
        <f t="shared" si="11"/>
        <v>0</v>
      </c>
      <c r="Z311" s="136"/>
      <c r="AA311" s="136"/>
    </row>
    <row r="312" spans="2:27" s="122" customFormat="1" ht="16.8" hidden="1">
      <c r="B312" s="137"/>
      <c r="C312" s="137"/>
      <c r="D312" s="233"/>
      <c r="E312" s="233"/>
      <c r="F312" s="233"/>
      <c r="G312" s="234"/>
      <c r="H312" s="221"/>
      <c r="I312" s="222"/>
      <c r="J312" s="139"/>
      <c r="K312" s="128"/>
      <c r="L312" s="128"/>
      <c r="M312" s="128"/>
      <c r="N312" s="216"/>
      <c r="O312" s="216"/>
      <c r="P312" s="128"/>
      <c r="Q312" s="128"/>
      <c r="R312" s="149"/>
      <c r="S312" s="149"/>
      <c r="T312" s="149"/>
      <c r="U312" s="149"/>
      <c r="V312" s="149"/>
      <c r="W312" s="184"/>
      <c r="X312" s="146">
        <f t="shared" si="12"/>
        <v>0</v>
      </c>
      <c r="Y312" s="146">
        <f t="shared" si="11"/>
        <v>0</v>
      </c>
      <c r="Z312" s="136"/>
      <c r="AA312" s="136"/>
    </row>
    <row r="313" spans="2:27" s="122" customFormat="1" ht="16.8" hidden="1">
      <c r="B313" s="137"/>
      <c r="C313" s="137"/>
      <c r="D313" s="233"/>
      <c r="E313" s="233"/>
      <c r="F313" s="233"/>
      <c r="G313" s="234"/>
      <c r="H313" s="221"/>
      <c r="I313" s="222"/>
      <c r="J313" s="139"/>
      <c r="K313" s="128"/>
      <c r="L313" s="128"/>
      <c r="M313" s="128"/>
      <c r="N313" s="216"/>
      <c r="O313" s="216"/>
      <c r="P313" s="128"/>
      <c r="Q313" s="128"/>
      <c r="R313" s="149"/>
      <c r="S313" s="149"/>
      <c r="T313" s="149"/>
      <c r="U313" s="149"/>
      <c r="V313" s="149"/>
      <c r="W313" s="184"/>
      <c r="X313" s="146">
        <f t="shared" si="12"/>
        <v>0</v>
      </c>
      <c r="Y313" s="146">
        <f t="shared" si="11"/>
        <v>0</v>
      </c>
      <c r="Z313" s="136"/>
      <c r="AA313" s="136"/>
    </row>
    <row r="314" spans="2:27" s="122" customFormat="1" ht="16.8" hidden="1">
      <c r="B314" s="137"/>
      <c r="C314" s="137"/>
      <c r="D314" s="233"/>
      <c r="E314" s="233"/>
      <c r="F314" s="233"/>
      <c r="G314" s="234"/>
      <c r="H314" s="221"/>
      <c r="I314" s="222"/>
      <c r="J314" s="139"/>
      <c r="K314" s="128"/>
      <c r="L314" s="128"/>
      <c r="M314" s="128"/>
      <c r="N314" s="216"/>
      <c r="O314" s="216"/>
      <c r="P314" s="128"/>
      <c r="Q314" s="128"/>
      <c r="R314" s="149"/>
      <c r="S314" s="149"/>
      <c r="T314" s="149"/>
      <c r="U314" s="149"/>
      <c r="V314" s="149"/>
      <c r="W314" s="184"/>
      <c r="X314" s="146">
        <f t="shared" si="12"/>
        <v>0</v>
      </c>
      <c r="Y314" s="146">
        <f t="shared" si="11"/>
        <v>0</v>
      </c>
      <c r="Z314" s="136"/>
      <c r="AA314" s="136"/>
    </row>
    <row r="315" spans="2:27" s="122" customFormat="1" ht="16.8" hidden="1">
      <c r="B315" s="137"/>
      <c r="C315" s="137"/>
      <c r="D315" s="233"/>
      <c r="E315" s="233"/>
      <c r="F315" s="233"/>
      <c r="G315" s="234"/>
      <c r="H315" s="221"/>
      <c r="I315" s="222"/>
      <c r="J315" s="139"/>
      <c r="K315" s="128"/>
      <c r="L315" s="128"/>
      <c r="M315" s="128"/>
      <c r="N315" s="216"/>
      <c r="O315" s="216"/>
      <c r="P315" s="128"/>
      <c r="Q315" s="128"/>
      <c r="R315" s="149"/>
      <c r="S315" s="149"/>
      <c r="T315" s="149"/>
      <c r="U315" s="149"/>
      <c r="V315" s="149"/>
      <c r="W315" s="184"/>
      <c r="X315" s="146">
        <f t="shared" si="12"/>
        <v>0</v>
      </c>
      <c r="Y315" s="146">
        <f t="shared" si="11"/>
        <v>0</v>
      </c>
      <c r="Z315" s="136"/>
      <c r="AA315" s="136"/>
    </row>
    <row r="316" spans="2:27" s="122" customFormat="1" ht="16.8" hidden="1">
      <c r="B316" s="137"/>
      <c r="C316" s="137"/>
      <c r="D316" s="235"/>
      <c r="E316" s="235"/>
      <c r="F316" s="235"/>
      <c r="G316" s="236"/>
      <c r="H316" s="221"/>
      <c r="I316" s="222"/>
      <c r="J316" s="139"/>
      <c r="K316" s="128"/>
      <c r="L316" s="128"/>
      <c r="M316" s="128"/>
      <c r="N316" s="216"/>
      <c r="O316" s="216"/>
      <c r="P316" s="216"/>
      <c r="Q316" s="128"/>
      <c r="R316" s="149"/>
      <c r="S316" s="149"/>
      <c r="T316" s="149"/>
      <c r="U316" s="149"/>
      <c r="V316" s="149"/>
      <c r="W316" s="149"/>
      <c r="X316" s="146">
        <f t="shared" si="12"/>
        <v>0</v>
      </c>
      <c r="Y316" s="146">
        <f t="shared" si="11"/>
        <v>0</v>
      </c>
      <c r="Z316" s="136"/>
      <c r="AA316" s="136"/>
    </row>
    <row r="317" spans="2:27" s="122" customFormat="1" ht="16.8" hidden="1">
      <c r="B317" s="137"/>
      <c r="C317" s="137"/>
      <c r="D317" s="219"/>
      <c r="E317" s="219"/>
      <c r="F317" s="219"/>
      <c r="G317" s="220"/>
      <c r="H317" s="138"/>
      <c r="I317" s="139"/>
      <c r="J317" s="139"/>
      <c r="K317" s="128"/>
      <c r="L317" s="128"/>
      <c r="M317" s="128"/>
      <c r="N317" s="216"/>
      <c r="O317" s="216"/>
      <c r="P317" s="128"/>
      <c r="Q317" s="128"/>
      <c r="R317" s="149"/>
      <c r="S317" s="149"/>
      <c r="T317" s="149"/>
      <c r="U317" s="149"/>
      <c r="V317" s="149"/>
      <c r="W317" s="184"/>
      <c r="X317" s="146">
        <f t="shared" si="12"/>
        <v>0</v>
      </c>
      <c r="Y317" s="146">
        <f t="shared" si="11"/>
        <v>0</v>
      </c>
      <c r="Z317" s="136"/>
      <c r="AA317" s="136"/>
    </row>
    <row r="318" spans="2:27" s="122" customFormat="1" ht="16.8" hidden="1">
      <c r="B318" s="137"/>
      <c r="C318" s="137"/>
      <c r="D318" s="237"/>
      <c r="E318" s="235"/>
      <c r="F318" s="235"/>
      <c r="G318" s="234"/>
      <c r="H318" s="223"/>
      <c r="I318" s="222"/>
      <c r="J318" s="139"/>
      <c r="K318" s="128"/>
      <c r="L318" s="128"/>
      <c r="M318" s="128"/>
      <c r="N318" s="216"/>
      <c r="O318" s="216"/>
      <c r="P318" s="128"/>
      <c r="Q318" s="128"/>
      <c r="R318" s="149"/>
      <c r="S318" s="149"/>
      <c r="T318" s="149"/>
      <c r="U318" s="149"/>
      <c r="V318" s="149"/>
      <c r="W318" s="184"/>
      <c r="X318" s="146">
        <f t="shared" si="12"/>
        <v>0</v>
      </c>
      <c r="Y318" s="146">
        <f t="shared" si="11"/>
        <v>0</v>
      </c>
      <c r="Z318" s="136"/>
      <c r="AA318" s="136"/>
    </row>
    <row r="319" spans="2:27" s="122" customFormat="1" ht="16.8" hidden="1">
      <c r="B319" s="137"/>
      <c r="C319" s="137"/>
      <c r="D319" s="237"/>
      <c r="E319" s="235"/>
      <c r="F319" s="235"/>
      <c r="G319" s="234"/>
      <c r="H319" s="224"/>
      <c r="I319" s="222"/>
      <c r="J319" s="139"/>
      <c r="K319" s="128"/>
      <c r="L319" s="128"/>
      <c r="M319" s="128"/>
      <c r="N319" s="216"/>
      <c r="O319" s="216"/>
      <c r="P319" s="216"/>
      <c r="Q319" s="128"/>
      <c r="R319" s="216"/>
      <c r="S319" s="149"/>
      <c r="T319" s="149"/>
      <c r="U319" s="149"/>
      <c r="V319" s="149"/>
      <c r="W319" s="184"/>
      <c r="X319" s="146">
        <f t="shared" si="12"/>
        <v>0</v>
      </c>
      <c r="Y319" s="146">
        <f t="shared" si="11"/>
        <v>0</v>
      </c>
      <c r="Z319" s="136"/>
      <c r="AA319" s="136"/>
    </row>
    <row r="320" spans="2:27" s="122" customFormat="1" ht="16.8" hidden="1">
      <c r="B320" s="137"/>
      <c r="C320" s="137"/>
      <c r="D320" s="237"/>
      <c r="E320" s="235"/>
      <c r="F320" s="235"/>
      <c r="G320" s="234"/>
      <c r="H320" s="221"/>
      <c r="I320" s="222"/>
      <c r="J320" s="139"/>
      <c r="K320" s="128"/>
      <c r="L320" s="128"/>
      <c r="M320" s="128"/>
      <c r="N320" s="216"/>
      <c r="O320" s="216"/>
      <c r="P320" s="128"/>
      <c r="Q320" s="128"/>
      <c r="R320" s="149"/>
      <c r="S320" s="149"/>
      <c r="T320" s="149"/>
      <c r="U320" s="149"/>
      <c r="V320" s="149"/>
      <c r="W320" s="184"/>
      <c r="X320" s="146">
        <f t="shared" si="12"/>
        <v>0</v>
      </c>
      <c r="Y320" s="146">
        <f t="shared" si="11"/>
        <v>0</v>
      </c>
      <c r="Z320" s="136"/>
      <c r="AA320" s="136"/>
    </row>
    <row r="321" spans="2:27" s="122" customFormat="1" ht="16.8" hidden="1">
      <c r="B321" s="137"/>
      <c r="C321" s="137"/>
      <c r="D321" s="237"/>
      <c r="E321" s="235"/>
      <c r="F321" s="235"/>
      <c r="G321" s="234"/>
      <c r="H321" s="221"/>
      <c r="I321" s="222"/>
      <c r="J321" s="139"/>
      <c r="K321" s="128"/>
      <c r="L321" s="128"/>
      <c r="M321" s="128"/>
      <c r="N321" s="216"/>
      <c r="O321" s="216"/>
      <c r="P321" s="128"/>
      <c r="Q321" s="128"/>
      <c r="R321" s="149"/>
      <c r="S321" s="149"/>
      <c r="T321" s="149"/>
      <c r="U321" s="149"/>
      <c r="V321" s="149"/>
      <c r="W321" s="184"/>
      <c r="X321" s="146">
        <f t="shared" si="12"/>
        <v>0</v>
      </c>
      <c r="Y321" s="146">
        <f t="shared" si="11"/>
        <v>0</v>
      </c>
      <c r="Z321" s="136"/>
      <c r="AA321" s="136"/>
    </row>
    <row r="322" spans="2:27" s="122" customFormat="1" ht="16.8" hidden="1">
      <c r="B322" s="137"/>
      <c r="C322" s="137"/>
      <c r="D322" s="237"/>
      <c r="E322" s="235"/>
      <c r="F322" s="235"/>
      <c r="G322" s="234"/>
      <c r="H322" s="221"/>
      <c r="I322" s="222"/>
      <c r="J322" s="139"/>
      <c r="K322" s="128"/>
      <c r="L322" s="128"/>
      <c r="M322" s="128"/>
      <c r="N322" s="216"/>
      <c r="O322" s="216"/>
      <c r="P322" s="128"/>
      <c r="Q322" s="128"/>
      <c r="R322" s="149"/>
      <c r="S322" s="149"/>
      <c r="T322" s="149"/>
      <c r="U322" s="149"/>
      <c r="V322" s="149"/>
      <c r="W322" s="184"/>
      <c r="X322" s="146">
        <f t="shared" si="12"/>
        <v>0</v>
      </c>
      <c r="Y322" s="146">
        <f t="shared" si="11"/>
        <v>0</v>
      </c>
      <c r="Z322" s="136"/>
      <c r="AA322" s="136"/>
    </row>
    <row r="323" spans="2:27" s="122" customFormat="1" ht="16.8" hidden="1">
      <c r="B323" s="137"/>
      <c r="C323" s="137"/>
      <c r="D323" s="237"/>
      <c r="E323" s="235"/>
      <c r="F323" s="235"/>
      <c r="G323" s="234"/>
      <c r="H323" s="221"/>
      <c r="I323" s="222"/>
      <c r="J323" s="139"/>
      <c r="K323" s="128"/>
      <c r="L323" s="128"/>
      <c r="M323" s="128"/>
      <c r="N323" s="216"/>
      <c r="O323" s="216"/>
      <c r="P323" s="216"/>
      <c r="Q323" s="128"/>
      <c r="R323" s="149"/>
      <c r="S323" s="149"/>
      <c r="T323" s="149"/>
      <c r="U323" s="149"/>
      <c r="V323" s="149"/>
      <c r="W323" s="184"/>
      <c r="X323" s="146">
        <f t="shared" si="12"/>
        <v>0</v>
      </c>
      <c r="Y323" s="146">
        <f t="shared" si="11"/>
        <v>0</v>
      </c>
      <c r="Z323" s="136"/>
      <c r="AA323" s="136"/>
    </row>
    <row r="324" spans="2:27" s="122" customFormat="1" ht="16.8" hidden="1">
      <c r="B324" s="137"/>
      <c r="C324" s="137"/>
      <c r="D324" s="237"/>
      <c r="E324" s="235"/>
      <c r="F324" s="235"/>
      <c r="G324" s="234"/>
      <c r="H324" s="221"/>
      <c r="I324" s="222"/>
      <c r="J324" s="139"/>
      <c r="K324" s="128"/>
      <c r="L324" s="128"/>
      <c r="M324" s="128"/>
      <c r="N324" s="216"/>
      <c r="O324" s="216"/>
      <c r="P324" s="128"/>
      <c r="Q324" s="128"/>
      <c r="R324" s="149"/>
      <c r="S324" s="149"/>
      <c r="T324" s="149"/>
      <c r="U324" s="149"/>
      <c r="V324" s="149"/>
      <c r="W324" s="184"/>
      <c r="X324" s="146">
        <f t="shared" si="12"/>
        <v>0</v>
      </c>
      <c r="Y324" s="146">
        <f t="shared" si="11"/>
        <v>0</v>
      </c>
      <c r="Z324" s="136"/>
      <c r="AA324" s="136"/>
    </row>
    <row r="325" spans="2:27" s="122" customFormat="1" ht="16.8" hidden="1">
      <c r="B325" s="137"/>
      <c r="C325" s="137"/>
      <c r="D325" s="237"/>
      <c r="E325" s="235"/>
      <c r="F325" s="235"/>
      <c r="G325" s="234"/>
      <c r="H325" s="221"/>
      <c r="I325" s="222"/>
      <c r="J325" s="139"/>
      <c r="K325" s="128"/>
      <c r="L325" s="128"/>
      <c r="M325" s="128"/>
      <c r="N325" s="216"/>
      <c r="O325" s="216"/>
      <c r="P325" s="128"/>
      <c r="Q325" s="128"/>
      <c r="R325" s="149"/>
      <c r="S325" s="149"/>
      <c r="T325" s="149"/>
      <c r="U325" s="149"/>
      <c r="V325" s="149"/>
      <c r="W325" s="184"/>
      <c r="X325" s="146">
        <f t="shared" si="12"/>
        <v>0</v>
      </c>
      <c r="Y325" s="146">
        <f t="shared" si="11"/>
        <v>0</v>
      </c>
      <c r="Z325" s="136"/>
      <c r="AA325" s="136"/>
    </row>
    <row r="326" spans="2:27" s="122" customFormat="1" ht="16.8" hidden="1">
      <c r="B326" s="137"/>
      <c r="C326" s="137"/>
      <c r="D326" s="237"/>
      <c r="E326" s="235"/>
      <c r="F326" s="235"/>
      <c r="G326" s="234"/>
      <c r="H326" s="221"/>
      <c r="I326" s="222"/>
      <c r="J326" s="139"/>
      <c r="K326" s="128"/>
      <c r="L326" s="128"/>
      <c r="M326" s="128"/>
      <c r="N326" s="216"/>
      <c r="O326" s="128"/>
      <c r="P326" s="128"/>
      <c r="Q326" s="128"/>
      <c r="R326" s="149"/>
      <c r="S326" s="149"/>
      <c r="T326" s="149"/>
      <c r="U326" s="149"/>
      <c r="V326" s="149"/>
      <c r="W326" s="184"/>
      <c r="X326" s="146">
        <f t="shared" si="12"/>
        <v>0</v>
      </c>
      <c r="Y326" s="146">
        <f t="shared" si="11"/>
        <v>0</v>
      </c>
      <c r="Z326" s="136"/>
      <c r="AA326" s="136"/>
    </row>
    <row r="327" spans="2:27" s="122" customFormat="1" ht="16.8" hidden="1">
      <c r="B327" s="137"/>
      <c r="C327" s="137"/>
      <c r="D327" s="237"/>
      <c r="E327" s="235"/>
      <c r="F327" s="235"/>
      <c r="G327" s="234"/>
      <c r="H327" s="221"/>
      <c r="I327" s="222"/>
      <c r="J327" s="139"/>
      <c r="K327" s="128"/>
      <c r="L327" s="128"/>
      <c r="M327" s="128"/>
      <c r="N327" s="216"/>
      <c r="O327" s="216"/>
      <c r="P327" s="128"/>
      <c r="Q327" s="128"/>
      <c r="R327" s="149"/>
      <c r="S327" s="149"/>
      <c r="T327" s="149"/>
      <c r="U327" s="149"/>
      <c r="V327" s="149"/>
      <c r="W327" s="184"/>
      <c r="X327" s="146">
        <f t="shared" si="12"/>
        <v>0</v>
      </c>
      <c r="Y327" s="146">
        <f t="shared" si="11"/>
        <v>0</v>
      </c>
      <c r="Z327" s="136"/>
      <c r="AA327" s="136"/>
    </row>
    <row r="328" spans="2:27" s="122" customFormat="1" ht="16.8" hidden="1">
      <c r="B328" s="137"/>
      <c r="C328" s="137"/>
      <c r="D328" s="237"/>
      <c r="E328" s="235"/>
      <c r="F328" s="235"/>
      <c r="G328" s="234"/>
      <c r="H328" s="221"/>
      <c r="I328" s="222"/>
      <c r="J328" s="139"/>
      <c r="K328" s="128"/>
      <c r="L328" s="128"/>
      <c r="M328" s="128"/>
      <c r="N328" s="216"/>
      <c r="O328" s="216"/>
      <c r="P328" s="128"/>
      <c r="Q328" s="128"/>
      <c r="R328" s="149"/>
      <c r="S328" s="149"/>
      <c r="T328" s="149"/>
      <c r="U328" s="149"/>
      <c r="V328" s="149"/>
      <c r="W328" s="184"/>
      <c r="X328" s="146">
        <f t="shared" si="12"/>
        <v>0</v>
      </c>
      <c r="Y328" s="146">
        <f t="shared" si="11"/>
        <v>0</v>
      </c>
      <c r="Z328" s="136"/>
      <c r="AA328" s="136"/>
    </row>
    <row r="329" spans="2:27" s="122" customFormat="1" ht="16.8" hidden="1">
      <c r="B329" s="137"/>
      <c r="C329" s="137"/>
      <c r="D329" s="237"/>
      <c r="E329" s="235"/>
      <c r="F329" s="235"/>
      <c r="G329" s="234"/>
      <c r="H329" s="221"/>
      <c r="I329" s="222"/>
      <c r="J329" s="139"/>
      <c r="K329" s="128"/>
      <c r="L329" s="128"/>
      <c r="M329" s="128"/>
      <c r="N329" s="216"/>
      <c r="O329" s="216"/>
      <c r="P329" s="128"/>
      <c r="Q329" s="128"/>
      <c r="R329" s="149"/>
      <c r="S329" s="149"/>
      <c r="T329" s="149"/>
      <c r="U329" s="149"/>
      <c r="V329" s="149"/>
      <c r="W329" s="184"/>
      <c r="X329" s="146">
        <f t="shared" si="12"/>
        <v>0</v>
      </c>
      <c r="Y329" s="146">
        <f t="shared" si="11"/>
        <v>0</v>
      </c>
      <c r="Z329" s="136"/>
      <c r="AA329" s="136"/>
    </row>
    <row r="330" spans="2:27" s="122" customFormat="1" ht="16.8" hidden="1">
      <c r="B330" s="137"/>
      <c r="C330" s="137"/>
      <c r="D330" s="237"/>
      <c r="E330" s="235"/>
      <c r="F330" s="235"/>
      <c r="G330" s="234"/>
      <c r="H330" s="221"/>
      <c r="I330" s="222"/>
      <c r="J330" s="139"/>
      <c r="K330" s="128"/>
      <c r="L330" s="128"/>
      <c r="M330" s="128"/>
      <c r="N330" s="216"/>
      <c r="O330" s="216"/>
      <c r="P330" s="128"/>
      <c r="Q330" s="128"/>
      <c r="R330" s="149"/>
      <c r="S330" s="149"/>
      <c r="T330" s="149"/>
      <c r="U330" s="149"/>
      <c r="V330" s="149"/>
      <c r="W330" s="184"/>
      <c r="X330" s="146">
        <f t="shared" si="12"/>
        <v>0</v>
      </c>
      <c r="Y330" s="146">
        <f t="shared" si="11"/>
        <v>0</v>
      </c>
      <c r="Z330" s="136"/>
      <c r="AA330" s="136"/>
    </row>
    <row r="331" spans="2:27" s="122" customFormat="1" ht="16.8" hidden="1">
      <c r="B331" s="137"/>
      <c r="C331" s="137"/>
      <c r="D331" s="237"/>
      <c r="E331" s="235"/>
      <c r="F331" s="235"/>
      <c r="G331" s="234"/>
      <c r="H331" s="221"/>
      <c r="I331" s="222"/>
      <c r="J331" s="139"/>
      <c r="K331" s="128"/>
      <c r="L331" s="128"/>
      <c r="M331" s="128"/>
      <c r="N331" s="216"/>
      <c r="O331" s="216"/>
      <c r="P331" s="128"/>
      <c r="Q331" s="128"/>
      <c r="R331" s="149"/>
      <c r="S331" s="149"/>
      <c r="T331" s="149"/>
      <c r="U331" s="149"/>
      <c r="V331" s="149"/>
      <c r="W331" s="184"/>
      <c r="X331" s="146">
        <f t="shared" si="12"/>
        <v>0</v>
      </c>
      <c r="Y331" s="146">
        <f t="shared" si="11"/>
        <v>0</v>
      </c>
      <c r="Z331" s="136"/>
      <c r="AA331" s="136"/>
    </row>
    <row r="332" spans="2:27" s="122" customFormat="1" ht="16.8" hidden="1">
      <c r="B332" s="137"/>
      <c r="C332" s="137"/>
      <c r="D332" s="237"/>
      <c r="E332" s="235"/>
      <c r="F332" s="235"/>
      <c r="G332" s="234"/>
      <c r="H332" s="221"/>
      <c r="I332" s="222"/>
      <c r="J332" s="139"/>
      <c r="K332" s="128"/>
      <c r="L332" s="128"/>
      <c r="M332" s="128"/>
      <c r="N332" s="216"/>
      <c r="O332" s="216"/>
      <c r="P332" s="128"/>
      <c r="Q332" s="128"/>
      <c r="R332" s="149"/>
      <c r="S332" s="149"/>
      <c r="T332" s="149"/>
      <c r="U332" s="149"/>
      <c r="V332" s="149"/>
      <c r="W332" s="149"/>
      <c r="X332" s="146">
        <f t="shared" si="12"/>
        <v>0</v>
      </c>
      <c r="Y332" s="146">
        <f t="shared" si="11"/>
        <v>0</v>
      </c>
      <c r="Z332" s="136"/>
      <c r="AA332" s="136"/>
    </row>
    <row r="333" spans="2:27" s="122" customFormat="1" ht="16.8" hidden="1">
      <c r="B333" s="137"/>
      <c r="C333" s="137"/>
      <c r="D333" s="237"/>
      <c r="E333" s="235"/>
      <c r="F333" s="235"/>
      <c r="G333" s="234"/>
      <c r="H333" s="221"/>
      <c r="I333" s="222"/>
      <c r="J333" s="139"/>
      <c r="K333" s="128"/>
      <c r="L333" s="128"/>
      <c r="M333" s="128"/>
      <c r="N333" s="216"/>
      <c r="O333" s="216"/>
      <c r="P333" s="128"/>
      <c r="Q333" s="128"/>
      <c r="R333" s="149"/>
      <c r="S333" s="149"/>
      <c r="T333" s="149"/>
      <c r="U333" s="149"/>
      <c r="V333" s="149"/>
      <c r="W333" s="184"/>
      <c r="X333" s="146">
        <f t="shared" si="12"/>
        <v>0</v>
      </c>
      <c r="Y333" s="146">
        <f t="shared" ref="Y333:Y396" si="13">X333-J333</f>
        <v>0</v>
      </c>
      <c r="Z333" s="136"/>
      <c r="AA333" s="136"/>
    </row>
    <row r="334" spans="2:27" s="122" customFormat="1" ht="16.8" hidden="1">
      <c r="B334" s="137"/>
      <c r="C334" s="137"/>
      <c r="D334" s="237"/>
      <c r="E334" s="235"/>
      <c r="F334" s="235"/>
      <c r="G334" s="234"/>
      <c r="H334" s="221"/>
      <c r="I334" s="222"/>
      <c r="J334" s="139"/>
      <c r="K334" s="128"/>
      <c r="L334" s="128"/>
      <c r="M334" s="128"/>
      <c r="N334" s="216"/>
      <c r="O334" s="216"/>
      <c r="P334" s="128"/>
      <c r="Q334" s="128"/>
      <c r="R334" s="149"/>
      <c r="S334" s="149"/>
      <c r="T334" s="149"/>
      <c r="U334" s="149"/>
      <c r="V334" s="149"/>
      <c r="W334" s="184"/>
      <c r="X334" s="146">
        <f t="shared" ref="X334:X367" si="14">SUM(L334:W334)</f>
        <v>0</v>
      </c>
      <c r="Y334" s="146">
        <f t="shared" si="13"/>
        <v>0</v>
      </c>
      <c r="Z334" s="136"/>
      <c r="AA334" s="136"/>
    </row>
    <row r="335" spans="2:27" s="122" customFormat="1" ht="16.8" hidden="1">
      <c r="B335" s="137"/>
      <c r="C335" s="137"/>
      <c r="D335" s="237"/>
      <c r="E335" s="235"/>
      <c r="F335" s="235"/>
      <c r="G335" s="234"/>
      <c r="H335" s="221"/>
      <c r="I335" s="222"/>
      <c r="J335" s="139"/>
      <c r="K335" s="128"/>
      <c r="L335" s="128"/>
      <c r="M335" s="128"/>
      <c r="N335" s="216"/>
      <c r="O335" s="216"/>
      <c r="P335" s="128"/>
      <c r="Q335" s="128"/>
      <c r="R335" s="149"/>
      <c r="S335" s="149"/>
      <c r="T335" s="149"/>
      <c r="U335" s="149"/>
      <c r="V335" s="149"/>
      <c r="W335" s="184"/>
      <c r="X335" s="146">
        <f t="shared" si="14"/>
        <v>0</v>
      </c>
      <c r="Y335" s="146">
        <f t="shared" si="13"/>
        <v>0</v>
      </c>
      <c r="Z335" s="136"/>
      <c r="AA335" s="136"/>
    </row>
    <row r="336" spans="2:27" s="122" customFormat="1" ht="16.8" hidden="1">
      <c r="B336" s="137"/>
      <c r="C336" s="137"/>
      <c r="D336" s="237"/>
      <c r="E336" s="235"/>
      <c r="F336" s="235"/>
      <c r="G336" s="234"/>
      <c r="H336" s="221"/>
      <c r="I336" s="222"/>
      <c r="J336" s="139"/>
      <c r="K336" s="128"/>
      <c r="L336" s="128"/>
      <c r="M336" s="128"/>
      <c r="N336" s="216"/>
      <c r="O336" s="216"/>
      <c r="P336" s="128"/>
      <c r="Q336" s="128"/>
      <c r="R336" s="149"/>
      <c r="S336" s="149"/>
      <c r="T336" s="149"/>
      <c r="U336" s="149"/>
      <c r="V336" s="149"/>
      <c r="W336" s="184"/>
      <c r="X336" s="146">
        <f t="shared" si="14"/>
        <v>0</v>
      </c>
      <c r="Y336" s="146">
        <f t="shared" si="13"/>
        <v>0</v>
      </c>
      <c r="Z336" s="136"/>
      <c r="AA336" s="136"/>
    </row>
    <row r="337" spans="2:27" s="122" customFormat="1" ht="16.8" hidden="1">
      <c r="B337" s="137"/>
      <c r="C337" s="137"/>
      <c r="D337" s="237"/>
      <c r="E337" s="235"/>
      <c r="F337" s="235"/>
      <c r="G337" s="234"/>
      <c r="H337" s="221"/>
      <c r="I337" s="222"/>
      <c r="J337" s="139"/>
      <c r="K337" s="128"/>
      <c r="L337" s="128"/>
      <c r="M337" s="128"/>
      <c r="N337" s="216"/>
      <c r="O337" s="216"/>
      <c r="P337" s="128"/>
      <c r="Q337" s="128"/>
      <c r="R337" s="149"/>
      <c r="S337" s="149"/>
      <c r="T337" s="149"/>
      <c r="U337" s="149"/>
      <c r="V337" s="149"/>
      <c r="W337" s="184"/>
      <c r="X337" s="146">
        <f t="shared" si="14"/>
        <v>0</v>
      </c>
      <c r="Y337" s="146">
        <f t="shared" si="13"/>
        <v>0</v>
      </c>
      <c r="Z337" s="136"/>
      <c r="AA337" s="136"/>
    </row>
    <row r="338" spans="2:27" s="122" customFormat="1" ht="16.8" hidden="1">
      <c r="B338" s="137"/>
      <c r="C338" s="137"/>
      <c r="D338" s="237"/>
      <c r="E338" s="235"/>
      <c r="F338" s="235"/>
      <c r="G338" s="234"/>
      <c r="H338" s="221"/>
      <c r="I338" s="222"/>
      <c r="J338" s="139"/>
      <c r="K338" s="128"/>
      <c r="L338" s="128"/>
      <c r="M338" s="128"/>
      <c r="N338" s="216"/>
      <c r="O338" s="216"/>
      <c r="P338" s="128"/>
      <c r="Q338" s="128"/>
      <c r="R338" s="149"/>
      <c r="S338" s="149"/>
      <c r="T338" s="149"/>
      <c r="U338" s="149"/>
      <c r="V338" s="149"/>
      <c r="W338" s="184"/>
      <c r="X338" s="146">
        <f t="shared" si="14"/>
        <v>0</v>
      </c>
      <c r="Y338" s="146">
        <f t="shared" si="13"/>
        <v>0</v>
      </c>
      <c r="Z338" s="136"/>
      <c r="AA338" s="136"/>
    </row>
    <row r="339" spans="2:27" s="122" customFormat="1" ht="16.8" hidden="1">
      <c r="B339" s="137"/>
      <c r="C339" s="137"/>
      <c r="D339" s="237"/>
      <c r="E339" s="235"/>
      <c r="F339" s="235"/>
      <c r="G339" s="234"/>
      <c r="H339" s="221"/>
      <c r="I339" s="222"/>
      <c r="J339" s="139"/>
      <c r="K339" s="128"/>
      <c r="L339" s="128"/>
      <c r="M339" s="128"/>
      <c r="N339" s="216"/>
      <c r="O339" s="216"/>
      <c r="P339" s="128"/>
      <c r="Q339" s="128"/>
      <c r="R339" s="149"/>
      <c r="S339" s="149"/>
      <c r="T339" s="149"/>
      <c r="U339" s="149"/>
      <c r="V339" s="149"/>
      <c r="W339" s="184"/>
      <c r="X339" s="146">
        <f t="shared" si="14"/>
        <v>0</v>
      </c>
      <c r="Y339" s="146">
        <f t="shared" si="13"/>
        <v>0</v>
      </c>
      <c r="Z339" s="136"/>
      <c r="AA339" s="136"/>
    </row>
    <row r="340" spans="2:27" s="122" customFormat="1" ht="16.8" hidden="1">
      <c r="B340" s="137"/>
      <c r="C340" s="137"/>
      <c r="D340" s="237"/>
      <c r="E340" s="235"/>
      <c r="F340" s="235"/>
      <c r="G340" s="234"/>
      <c r="H340" s="221"/>
      <c r="I340" s="222"/>
      <c r="J340" s="139"/>
      <c r="K340" s="128"/>
      <c r="L340" s="128"/>
      <c r="M340" s="128"/>
      <c r="N340" s="216"/>
      <c r="O340" s="216"/>
      <c r="P340" s="128"/>
      <c r="Q340" s="128"/>
      <c r="R340" s="149"/>
      <c r="S340" s="149"/>
      <c r="T340" s="149"/>
      <c r="U340" s="149"/>
      <c r="V340" s="149"/>
      <c r="W340" s="184"/>
      <c r="X340" s="146">
        <f t="shared" si="14"/>
        <v>0</v>
      </c>
      <c r="Y340" s="146">
        <f t="shared" si="13"/>
        <v>0</v>
      </c>
      <c r="Z340" s="136"/>
      <c r="AA340" s="136"/>
    </row>
    <row r="341" spans="2:27" s="122" customFormat="1" ht="16.8" hidden="1">
      <c r="B341" s="137"/>
      <c r="C341" s="137"/>
      <c r="D341" s="237"/>
      <c r="E341" s="235"/>
      <c r="F341" s="235"/>
      <c r="G341" s="234"/>
      <c r="H341" s="221"/>
      <c r="I341" s="222"/>
      <c r="J341" s="139"/>
      <c r="K341" s="128"/>
      <c r="L341" s="128"/>
      <c r="M341" s="128"/>
      <c r="N341" s="216"/>
      <c r="O341" s="216"/>
      <c r="P341" s="128"/>
      <c r="Q341" s="128"/>
      <c r="R341" s="149"/>
      <c r="S341" s="216"/>
      <c r="T341" s="149"/>
      <c r="U341" s="149"/>
      <c r="V341" s="149"/>
      <c r="W341" s="184"/>
      <c r="X341" s="146">
        <f t="shared" si="14"/>
        <v>0</v>
      </c>
      <c r="Y341" s="146">
        <f t="shared" si="13"/>
        <v>0</v>
      </c>
      <c r="Z341" s="136"/>
      <c r="AA341" s="136"/>
    </row>
    <row r="342" spans="2:27" s="122" customFormat="1" ht="16.8" hidden="1">
      <c r="B342" s="137"/>
      <c r="C342" s="137"/>
      <c r="D342" s="237"/>
      <c r="E342" s="235"/>
      <c r="F342" s="235"/>
      <c r="G342" s="234"/>
      <c r="H342" s="221"/>
      <c r="I342" s="222"/>
      <c r="J342" s="139"/>
      <c r="K342" s="128"/>
      <c r="L342" s="128"/>
      <c r="M342" s="128"/>
      <c r="N342" s="216"/>
      <c r="O342" s="216"/>
      <c r="P342" s="128"/>
      <c r="Q342" s="128"/>
      <c r="R342" s="149"/>
      <c r="S342" s="149"/>
      <c r="T342" s="216"/>
      <c r="U342" s="149"/>
      <c r="V342" s="149"/>
      <c r="W342" s="184"/>
      <c r="X342" s="146">
        <f t="shared" si="14"/>
        <v>0</v>
      </c>
      <c r="Y342" s="146">
        <f t="shared" si="13"/>
        <v>0</v>
      </c>
      <c r="Z342" s="136"/>
      <c r="AA342" s="136"/>
    </row>
    <row r="343" spans="2:27" s="122" customFormat="1" ht="16.8" hidden="1">
      <c r="B343" s="137"/>
      <c r="C343" s="137"/>
      <c r="D343" s="237"/>
      <c r="E343" s="235"/>
      <c r="F343" s="235"/>
      <c r="G343" s="234"/>
      <c r="H343" s="221"/>
      <c r="I343" s="222"/>
      <c r="J343" s="139"/>
      <c r="K343" s="128"/>
      <c r="L343" s="128"/>
      <c r="M343" s="128"/>
      <c r="N343" s="216"/>
      <c r="O343" s="216"/>
      <c r="P343" s="128"/>
      <c r="Q343" s="128"/>
      <c r="R343" s="149"/>
      <c r="S343" s="216"/>
      <c r="T343" s="149"/>
      <c r="U343" s="149"/>
      <c r="V343" s="149"/>
      <c r="W343" s="184"/>
      <c r="X343" s="146">
        <f t="shared" si="14"/>
        <v>0</v>
      </c>
      <c r="Y343" s="146">
        <f t="shared" si="13"/>
        <v>0</v>
      </c>
      <c r="Z343" s="136"/>
      <c r="AA343" s="136"/>
    </row>
    <row r="344" spans="2:27" s="122" customFormat="1" ht="16.8" hidden="1">
      <c r="B344" s="137"/>
      <c r="C344" s="137"/>
      <c r="D344" s="237"/>
      <c r="E344" s="235"/>
      <c r="F344" s="235"/>
      <c r="G344" s="234"/>
      <c r="H344" s="221"/>
      <c r="I344" s="222"/>
      <c r="J344" s="139"/>
      <c r="K344" s="128"/>
      <c r="L344" s="128"/>
      <c r="M344" s="128"/>
      <c r="N344" s="216"/>
      <c r="O344" s="216"/>
      <c r="P344" s="128"/>
      <c r="Q344" s="128"/>
      <c r="R344" s="149"/>
      <c r="S344" s="149"/>
      <c r="T344" s="149"/>
      <c r="U344" s="216"/>
      <c r="V344" s="149"/>
      <c r="W344" s="184"/>
      <c r="X344" s="146">
        <f t="shared" si="14"/>
        <v>0</v>
      </c>
      <c r="Y344" s="146">
        <f t="shared" si="13"/>
        <v>0</v>
      </c>
      <c r="Z344" s="136"/>
      <c r="AA344" s="136"/>
    </row>
    <row r="345" spans="2:27" s="122" customFormat="1" ht="16.8" hidden="1">
      <c r="B345" s="137"/>
      <c r="C345" s="137"/>
      <c r="D345" s="237"/>
      <c r="E345" s="235"/>
      <c r="F345" s="235"/>
      <c r="G345" s="234"/>
      <c r="H345" s="221"/>
      <c r="I345" s="222"/>
      <c r="J345" s="139"/>
      <c r="K345" s="128"/>
      <c r="L345" s="128"/>
      <c r="M345" s="128"/>
      <c r="N345" s="216"/>
      <c r="O345" s="216"/>
      <c r="P345" s="128"/>
      <c r="Q345" s="128"/>
      <c r="R345" s="149"/>
      <c r="S345" s="149"/>
      <c r="T345" s="149"/>
      <c r="U345" s="149"/>
      <c r="V345" s="216"/>
      <c r="W345" s="184"/>
      <c r="X345" s="146">
        <f t="shared" si="14"/>
        <v>0</v>
      </c>
      <c r="Y345" s="146">
        <f t="shared" si="13"/>
        <v>0</v>
      </c>
      <c r="Z345" s="136"/>
      <c r="AA345" s="136"/>
    </row>
    <row r="346" spans="2:27" s="122" customFormat="1" ht="16.8" hidden="1">
      <c r="B346" s="137"/>
      <c r="C346" s="137"/>
      <c r="D346" s="237"/>
      <c r="E346" s="235"/>
      <c r="F346" s="235"/>
      <c r="G346" s="234"/>
      <c r="H346" s="221"/>
      <c r="I346" s="222"/>
      <c r="J346" s="139"/>
      <c r="K346" s="128"/>
      <c r="L346" s="128"/>
      <c r="M346" s="128"/>
      <c r="N346" s="216"/>
      <c r="O346" s="216"/>
      <c r="P346" s="128"/>
      <c r="Q346" s="128"/>
      <c r="R346" s="149"/>
      <c r="S346" s="149"/>
      <c r="T346" s="149"/>
      <c r="U346" s="149"/>
      <c r="V346" s="216"/>
      <c r="W346" s="184"/>
      <c r="X346" s="146">
        <f t="shared" si="14"/>
        <v>0</v>
      </c>
      <c r="Y346" s="146">
        <f t="shared" si="13"/>
        <v>0</v>
      </c>
      <c r="Z346" s="136"/>
      <c r="AA346" s="136"/>
    </row>
    <row r="347" spans="2:27" s="122" customFormat="1" ht="16.8" hidden="1">
      <c r="B347" s="137"/>
      <c r="C347" s="137"/>
      <c r="D347" s="237"/>
      <c r="E347" s="235"/>
      <c r="F347" s="235"/>
      <c r="G347" s="234"/>
      <c r="H347" s="221"/>
      <c r="I347" s="222"/>
      <c r="J347" s="139"/>
      <c r="K347" s="128"/>
      <c r="L347" s="128"/>
      <c r="M347" s="128"/>
      <c r="N347" s="216"/>
      <c r="O347" s="216"/>
      <c r="P347" s="128"/>
      <c r="Q347" s="128"/>
      <c r="R347" s="149"/>
      <c r="S347" s="149"/>
      <c r="T347" s="149"/>
      <c r="U347" s="216"/>
      <c r="V347" s="149"/>
      <c r="W347" s="184"/>
      <c r="X347" s="146">
        <f t="shared" si="14"/>
        <v>0</v>
      </c>
      <c r="Y347" s="146">
        <f t="shared" si="13"/>
        <v>0</v>
      </c>
      <c r="Z347" s="136"/>
      <c r="AA347" s="136"/>
    </row>
    <row r="348" spans="2:27" s="122" customFormat="1" ht="16.8" hidden="1">
      <c r="B348" s="137"/>
      <c r="C348" s="137"/>
      <c r="D348" s="237"/>
      <c r="E348" s="235"/>
      <c r="F348" s="235"/>
      <c r="G348" s="234"/>
      <c r="H348" s="221"/>
      <c r="I348" s="222"/>
      <c r="J348" s="139"/>
      <c r="K348" s="128"/>
      <c r="L348" s="128"/>
      <c r="M348" s="128"/>
      <c r="N348" s="216"/>
      <c r="O348" s="216"/>
      <c r="P348" s="128"/>
      <c r="Q348" s="128"/>
      <c r="R348" s="149"/>
      <c r="S348" s="149"/>
      <c r="T348" s="149"/>
      <c r="U348" s="216"/>
      <c r="V348" s="149"/>
      <c r="W348" s="184"/>
      <c r="X348" s="146">
        <f t="shared" si="14"/>
        <v>0</v>
      </c>
      <c r="Y348" s="146">
        <f t="shared" si="13"/>
        <v>0</v>
      </c>
      <c r="Z348" s="136"/>
      <c r="AA348" s="136"/>
    </row>
    <row r="349" spans="2:27" s="122" customFormat="1" ht="16.8" hidden="1">
      <c r="B349" s="137"/>
      <c r="C349" s="137"/>
      <c r="D349" s="237"/>
      <c r="E349" s="235"/>
      <c r="F349" s="235"/>
      <c r="G349" s="234"/>
      <c r="H349" s="221"/>
      <c r="I349" s="222"/>
      <c r="J349" s="139"/>
      <c r="K349" s="128"/>
      <c r="L349" s="128"/>
      <c r="M349" s="128"/>
      <c r="N349" s="216"/>
      <c r="O349" s="216"/>
      <c r="P349" s="128"/>
      <c r="Q349" s="128"/>
      <c r="R349" s="149"/>
      <c r="S349" s="149"/>
      <c r="T349" s="149"/>
      <c r="U349" s="216"/>
      <c r="V349" s="149"/>
      <c r="W349" s="184"/>
      <c r="X349" s="146">
        <f t="shared" si="14"/>
        <v>0</v>
      </c>
      <c r="Y349" s="146">
        <f t="shared" si="13"/>
        <v>0</v>
      </c>
      <c r="Z349" s="136"/>
      <c r="AA349" s="136"/>
    </row>
    <row r="350" spans="2:27" s="122" customFormat="1" ht="16.8" hidden="1">
      <c r="B350" s="137"/>
      <c r="C350" s="137"/>
      <c r="D350" s="237"/>
      <c r="E350" s="235"/>
      <c r="F350" s="235"/>
      <c r="G350" s="234"/>
      <c r="H350" s="221"/>
      <c r="I350" s="222"/>
      <c r="J350" s="139"/>
      <c r="K350" s="128"/>
      <c r="L350" s="128"/>
      <c r="M350" s="128"/>
      <c r="N350" s="216"/>
      <c r="O350" s="216"/>
      <c r="P350" s="128"/>
      <c r="Q350" s="128"/>
      <c r="R350" s="149"/>
      <c r="S350" s="149"/>
      <c r="T350" s="149"/>
      <c r="U350" s="216"/>
      <c r="V350" s="149"/>
      <c r="W350" s="184"/>
      <c r="X350" s="146">
        <f t="shared" si="14"/>
        <v>0</v>
      </c>
      <c r="Y350" s="146">
        <f t="shared" si="13"/>
        <v>0</v>
      </c>
      <c r="Z350" s="136"/>
      <c r="AA350" s="136"/>
    </row>
    <row r="351" spans="2:27" s="122" customFormat="1" ht="16.8" hidden="1">
      <c r="B351" s="137"/>
      <c r="C351" s="137"/>
      <c r="D351" s="237"/>
      <c r="E351" s="235"/>
      <c r="F351" s="235"/>
      <c r="G351" s="234"/>
      <c r="H351" s="221"/>
      <c r="I351" s="222"/>
      <c r="J351" s="139"/>
      <c r="K351" s="128"/>
      <c r="L351" s="128"/>
      <c r="M351" s="128"/>
      <c r="N351" s="216"/>
      <c r="O351" s="216"/>
      <c r="P351" s="128"/>
      <c r="Q351" s="128"/>
      <c r="R351" s="149"/>
      <c r="S351" s="149"/>
      <c r="T351" s="149"/>
      <c r="U351" s="149"/>
      <c r="V351" s="216"/>
      <c r="W351" s="184"/>
      <c r="X351" s="146">
        <f t="shared" si="14"/>
        <v>0</v>
      </c>
      <c r="Y351" s="146">
        <f t="shared" si="13"/>
        <v>0</v>
      </c>
      <c r="Z351" s="136"/>
      <c r="AA351" s="136"/>
    </row>
    <row r="352" spans="2:27" s="122" customFormat="1" ht="16.8" hidden="1">
      <c r="B352" s="137"/>
      <c r="C352" s="137"/>
      <c r="D352" s="237"/>
      <c r="E352" s="235"/>
      <c r="F352" s="235"/>
      <c r="G352" s="234"/>
      <c r="H352" s="221"/>
      <c r="I352" s="222"/>
      <c r="J352" s="139"/>
      <c r="K352" s="128"/>
      <c r="L352" s="128"/>
      <c r="M352" s="128"/>
      <c r="N352" s="216"/>
      <c r="O352" s="216"/>
      <c r="P352" s="128"/>
      <c r="Q352" s="128"/>
      <c r="R352" s="149"/>
      <c r="S352" s="149"/>
      <c r="T352" s="149"/>
      <c r="U352" s="149"/>
      <c r="V352" s="149"/>
      <c r="W352" s="184"/>
      <c r="X352" s="146">
        <f t="shared" si="14"/>
        <v>0</v>
      </c>
      <c r="Y352" s="146">
        <f t="shared" si="13"/>
        <v>0</v>
      </c>
      <c r="Z352" s="136"/>
      <c r="AA352" s="136"/>
    </row>
    <row r="353" spans="2:27" s="122" customFormat="1" ht="16.8" hidden="1">
      <c r="B353" s="137"/>
      <c r="C353" s="137"/>
      <c r="D353" s="237"/>
      <c r="E353" s="235"/>
      <c r="F353" s="235"/>
      <c r="G353" s="234"/>
      <c r="H353" s="221"/>
      <c r="I353" s="222"/>
      <c r="J353" s="139"/>
      <c r="K353" s="128"/>
      <c r="L353" s="128"/>
      <c r="M353" s="128"/>
      <c r="N353" s="216"/>
      <c r="O353" s="216"/>
      <c r="P353" s="128"/>
      <c r="Q353" s="128"/>
      <c r="R353" s="149"/>
      <c r="S353" s="149"/>
      <c r="T353" s="149"/>
      <c r="U353" s="149"/>
      <c r="V353" s="149"/>
      <c r="W353" s="184"/>
      <c r="X353" s="146">
        <f t="shared" si="14"/>
        <v>0</v>
      </c>
      <c r="Y353" s="146">
        <f t="shared" si="13"/>
        <v>0</v>
      </c>
      <c r="Z353" s="136"/>
      <c r="AA353" s="136"/>
    </row>
    <row r="354" spans="2:27" s="122" customFormat="1" ht="16.8" hidden="1">
      <c r="B354" s="137"/>
      <c r="C354" s="137"/>
      <c r="D354" s="237"/>
      <c r="E354" s="235"/>
      <c r="F354" s="235"/>
      <c r="G354" s="234"/>
      <c r="H354" s="221"/>
      <c r="I354" s="222"/>
      <c r="J354" s="139"/>
      <c r="K354" s="128"/>
      <c r="L354" s="128"/>
      <c r="M354" s="128"/>
      <c r="N354" s="216"/>
      <c r="O354" s="216"/>
      <c r="P354" s="128"/>
      <c r="Q354" s="128"/>
      <c r="R354" s="149"/>
      <c r="S354" s="149"/>
      <c r="T354" s="149"/>
      <c r="U354" s="149"/>
      <c r="V354" s="149"/>
      <c r="W354" s="184"/>
      <c r="X354" s="146">
        <f t="shared" si="14"/>
        <v>0</v>
      </c>
      <c r="Y354" s="146">
        <f t="shared" si="13"/>
        <v>0</v>
      </c>
      <c r="Z354" s="136"/>
      <c r="AA354" s="136"/>
    </row>
    <row r="355" spans="2:27" s="122" customFormat="1" ht="16.8" hidden="1">
      <c r="B355" s="137"/>
      <c r="C355" s="137"/>
      <c r="D355" s="237"/>
      <c r="E355" s="235"/>
      <c r="F355" s="235"/>
      <c r="G355" s="234"/>
      <c r="H355" s="221"/>
      <c r="I355" s="222"/>
      <c r="J355" s="139"/>
      <c r="K355" s="128"/>
      <c r="L355" s="128"/>
      <c r="M355" s="128"/>
      <c r="N355" s="216"/>
      <c r="O355" s="216"/>
      <c r="P355" s="128"/>
      <c r="Q355" s="128"/>
      <c r="R355" s="149"/>
      <c r="S355" s="149"/>
      <c r="T355" s="149"/>
      <c r="U355" s="149"/>
      <c r="V355" s="149"/>
      <c r="W355" s="184"/>
      <c r="X355" s="146">
        <f t="shared" si="14"/>
        <v>0</v>
      </c>
      <c r="Y355" s="146">
        <f t="shared" si="13"/>
        <v>0</v>
      </c>
      <c r="Z355" s="136"/>
      <c r="AA355" s="136"/>
    </row>
    <row r="356" spans="2:27" s="122" customFormat="1" ht="16.8" hidden="1">
      <c r="B356" s="137"/>
      <c r="C356" s="137"/>
      <c r="D356" s="237"/>
      <c r="E356" s="235"/>
      <c r="F356" s="235"/>
      <c r="G356" s="234"/>
      <c r="H356" s="221"/>
      <c r="I356" s="222"/>
      <c r="J356" s="139"/>
      <c r="K356" s="128"/>
      <c r="L356" s="128"/>
      <c r="M356" s="128"/>
      <c r="N356" s="216"/>
      <c r="O356" s="216"/>
      <c r="P356" s="128"/>
      <c r="Q356" s="128"/>
      <c r="R356" s="149"/>
      <c r="S356" s="149"/>
      <c r="T356" s="149"/>
      <c r="U356" s="149"/>
      <c r="V356" s="149"/>
      <c r="W356" s="184"/>
      <c r="X356" s="146">
        <f t="shared" si="14"/>
        <v>0</v>
      </c>
      <c r="Y356" s="146">
        <f t="shared" si="13"/>
        <v>0</v>
      </c>
      <c r="Z356" s="136"/>
      <c r="AA356" s="136"/>
    </row>
    <row r="357" spans="2:27" s="122" customFormat="1" ht="16.8" hidden="1">
      <c r="B357" s="137"/>
      <c r="C357" s="137"/>
      <c r="D357" s="237"/>
      <c r="E357" s="235"/>
      <c r="F357" s="235"/>
      <c r="G357" s="234"/>
      <c r="H357" s="221"/>
      <c r="I357" s="222"/>
      <c r="J357" s="139"/>
      <c r="K357" s="128"/>
      <c r="L357" s="128"/>
      <c r="M357" s="128"/>
      <c r="N357" s="216"/>
      <c r="O357" s="216"/>
      <c r="P357" s="128"/>
      <c r="Q357" s="128"/>
      <c r="R357" s="149"/>
      <c r="S357" s="149"/>
      <c r="T357" s="149"/>
      <c r="U357" s="149"/>
      <c r="V357" s="149"/>
      <c r="W357" s="184"/>
      <c r="X357" s="146">
        <f t="shared" si="14"/>
        <v>0</v>
      </c>
      <c r="Y357" s="146">
        <f t="shared" si="13"/>
        <v>0</v>
      </c>
      <c r="Z357" s="136"/>
      <c r="AA357" s="136"/>
    </row>
    <row r="358" spans="2:27" s="122" customFormat="1" ht="16.8" hidden="1">
      <c r="B358" s="137"/>
      <c r="C358" s="137"/>
      <c r="D358" s="237"/>
      <c r="E358" s="235"/>
      <c r="F358" s="235"/>
      <c r="G358" s="234"/>
      <c r="H358" s="221"/>
      <c r="I358" s="222"/>
      <c r="J358" s="139"/>
      <c r="K358" s="128"/>
      <c r="L358" s="128"/>
      <c r="M358" s="128"/>
      <c r="N358" s="216"/>
      <c r="O358" s="216"/>
      <c r="P358" s="128"/>
      <c r="Q358" s="128"/>
      <c r="R358" s="149"/>
      <c r="S358" s="149"/>
      <c r="T358" s="149"/>
      <c r="U358" s="149"/>
      <c r="V358" s="149"/>
      <c r="W358" s="184"/>
      <c r="X358" s="146">
        <f t="shared" si="14"/>
        <v>0</v>
      </c>
      <c r="Y358" s="146">
        <f t="shared" si="13"/>
        <v>0</v>
      </c>
      <c r="Z358" s="136"/>
      <c r="AA358" s="136"/>
    </row>
    <row r="359" spans="2:27" s="122" customFormat="1" ht="16.8" hidden="1">
      <c r="B359" s="137"/>
      <c r="C359" s="137"/>
      <c r="D359" s="237"/>
      <c r="E359" s="235"/>
      <c r="F359" s="235"/>
      <c r="G359" s="234"/>
      <c r="H359" s="221"/>
      <c r="I359" s="222"/>
      <c r="J359" s="139"/>
      <c r="K359" s="128"/>
      <c r="L359" s="128"/>
      <c r="M359" s="128"/>
      <c r="N359" s="216"/>
      <c r="O359" s="216"/>
      <c r="P359" s="128"/>
      <c r="Q359" s="128"/>
      <c r="R359" s="149"/>
      <c r="S359" s="149"/>
      <c r="T359" s="149"/>
      <c r="U359" s="216"/>
      <c r="V359" s="149"/>
      <c r="W359" s="184"/>
      <c r="X359" s="146">
        <f t="shared" si="14"/>
        <v>0</v>
      </c>
      <c r="Y359" s="146">
        <f t="shared" si="13"/>
        <v>0</v>
      </c>
      <c r="Z359" s="136"/>
      <c r="AA359" s="136"/>
    </row>
    <row r="360" spans="2:27" s="122" customFormat="1" ht="16.8" hidden="1">
      <c r="B360" s="137"/>
      <c r="C360" s="137"/>
      <c r="D360" s="237"/>
      <c r="E360" s="235"/>
      <c r="F360" s="235"/>
      <c r="G360" s="234"/>
      <c r="H360" s="221"/>
      <c r="I360" s="222"/>
      <c r="J360" s="139"/>
      <c r="K360" s="128"/>
      <c r="L360" s="128"/>
      <c r="M360" s="128"/>
      <c r="N360" s="216"/>
      <c r="O360" s="216"/>
      <c r="P360" s="128"/>
      <c r="Q360" s="128"/>
      <c r="R360" s="149"/>
      <c r="S360" s="149"/>
      <c r="T360" s="149"/>
      <c r="U360" s="149"/>
      <c r="V360" s="149"/>
      <c r="W360" s="184"/>
      <c r="X360" s="146">
        <f t="shared" si="14"/>
        <v>0</v>
      </c>
      <c r="Y360" s="146">
        <f t="shared" si="13"/>
        <v>0</v>
      </c>
      <c r="Z360" s="136"/>
      <c r="AA360" s="136"/>
    </row>
    <row r="361" spans="2:27" s="122" customFormat="1" ht="16.8" hidden="1">
      <c r="B361" s="137"/>
      <c r="C361" s="137"/>
      <c r="D361" s="237"/>
      <c r="E361" s="235"/>
      <c r="F361" s="235"/>
      <c r="G361" s="234"/>
      <c r="H361" s="221"/>
      <c r="I361" s="222"/>
      <c r="J361" s="139"/>
      <c r="K361" s="128"/>
      <c r="L361" s="128"/>
      <c r="M361" s="128"/>
      <c r="N361" s="216"/>
      <c r="O361" s="216"/>
      <c r="P361" s="128"/>
      <c r="Q361" s="128"/>
      <c r="R361" s="149"/>
      <c r="S361" s="149"/>
      <c r="T361" s="149"/>
      <c r="U361" s="149"/>
      <c r="V361" s="184"/>
      <c r="W361" s="184"/>
      <c r="X361" s="146">
        <f t="shared" si="14"/>
        <v>0</v>
      </c>
      <c r="Y361" s="146">
        <f t="shared" si="13"/>
        <v>0</v>
      </c>
      <c r="Z361" s="136"/>
      <c r="AA361" s="136"/>
    </row>
    <row r="362" spans="2:27" s="122" customFormat="1" ht="16.8" hidden="1">
      <c r="B362" s="137"/>
      <c r="C362" s="137"/>
      <c r="D362" s="237"/>
      <c r="E362" s="235"/>
      <c r="F362" s="235"/>
      <c r="G362" s="234"/>
      <c r="H362" s="221"/>
      <c r="I362" s="222"/>
      <c r="J362" s="139"/>
      <c r="K362" s="128"/>
      <c r="L362" s="128"/>
      <c r="M362" s="128"/>
      <c r="N362" s="216"/>
      <c r="O362" s="216"/>
      <c r="P362" s="128"/>
      <c r="Q362" s="128"/>
      <c r="R362" s="149"/>
      <c r="S362" s="216"/>
      <c r="T362" s="149"/>
      <c r="U362" s="149"/>
      <c r="V362" s="149"/>
      <c r="W362" s="184"/>
      <c r="X362" s="146">
        <f t="shared" si="14"/>
        <v>0</v>
      </c>
      <c r="Y362" s="146">
        <f t="shared" si="13"/>
        <v>0</v>
      </c>
      <c r="Z362" s="136"/>
      <c r="AA362" s="136"/>
    </row>
    <row r="363" spans="2:27" s="122" customFormat="1" ht="16.8" hidden="1">
      <c r="B363" s="137"/>
      <c r="C363" s="137"/>
      <c r="D363" s="237"/>
      <c r="E363" s="235"/>
      <c r="F363" s="235"/>
      <c r="G363" s="234"/>
      <c r="H363" s="221"/>
      <c r="I363" s="222"/>
      <c r="J363" s="139"/>
      <c r="K363" s="128"/>
      <c r="L363" s="128"/>
      <c r="M363" s="128"/>
      <c r="N363" s="216"/>
      <c r="O363" s="216"/>
      <c r="P363" s="128"/>
      <c r="Q363" s="128"/>
      <c r="R363" s="216"/>
      <c r="S363" s="149"/>
      <c r="T363" s="149"/>
      <c r="U363" s="149"/>
      <c r="V363" s="149"/>
      <c r="W363" s="184"/>
      <c r="X363" s="146">
        <f t="shared" si="14"/>
        <v>0</v>
      </c>
      <c r="Y363" s="146">
        <f t="shared" si="13"/>
        <v>0</v>
      </c>
      <c r="Z363" s="136"/>
      <c r="AA363" s="136"/>
    </row>
    <row r="364" spans="2:27" s="122" customFormat="1" ht="16.8" hidden="1">
      <c r="B364" s="137"/>
      <c r="C364" s="137"/>
      <c r="D364" s="237"/>
      <c r="E364" s="235"/>
      <c r="F364" s="235"/>
      <c r="G364" s="234"/>
      <c r="H364" s="221"/>
      <c r="I364" s="222"/>
      <c r="J364" s="139"/>
      <c r="K364" s="128"/>
      <c r="L364" s="128"/>
      <c r="M364" s="128"/>
      <c r="N364" s="216"/>
      <c r="O364" s="216"/>
      <c r="P364" s="128"/>
      <c r="Q364" s="128"/>
      <c r="R364" s="149"/>
      <c r="S364" s="216"/>
      <c r="T364" s="149"/>
      <c r="U364" s="149"/>
      <c r="V364" s="149"/>
      <c r="W364" s="184"/>
      <c r="X364" s="146">
        <f t="shared" si="14"/>
        <v>0</v>
      </c>
      <c r="Y364" s="146">
        <f t="shared" si="13"/>
        <v>0</v>
      </c>
      <c r="Z364" s="136"/>
      <c r="AA364" s="136"/>
    </row>
    <row r="365" spans="2:27" s="122" customFormat="1" ht="16.8" hidden="1">
      <c r="B365" s="137"/>
      <c r="C365" s="137"/>
      <c r="D365" s="237"/>
      <c r="E365" s="235"/>
      <c r="F365" s="235"/>
      <c r="G365" s="234"/>
      <c r="H365" s="221"/>
      <c r="I365" s="222"/>
      <c r="J365" s="139"/>
      <c r="K365" s="128"/>
      <c r="L365" s="128"/>
      <c r="M365" s="128"/>
      <c r="N365" s="216"/>
      <c r="O365" s="216"/>
      <c r="P365" s="128"/>
      <c r="Q365" s="128"/>
      <c r="R365" s="149"/>
      <c r="S365" s="149"/>
      <c r="T365" s="149"/>
      <c r="U365" s="149"/>
      <c r="V365" s="149"/>
      <c r="W365" s="184"/>
      <c r="X365" s="146">
        <f t="shared" si="14"/>
        <v>0</v>
      </c>
      <c r="Y365" s="146">
        <f t="shared" si="13"/>
        <v>0</v>
      </c>
      <c r="Z365" s="136"/>
      <c r="AA365" s="136"/>
    </row>
    <row r="366" spans="2:27" s="122" customFormat="1" ht="16.8" hidden="1">
      <c r="B366" s="137"/>
      <c r="C366" s="137"/>
      <c r="D366" s="237"/>
      <c r="E366" s="235"/>
      <c r="F366" s="235"/>
      <c r="G366" s="234"/>
      <c r="H366" s="221"/>
      <c r="I366" s="222"/>
      <c r="J366" s="139"/>
      <c r="K366" s="128"/>
      <c r="L366" s="128"/>
      <c r="M366" s="128"/>
      <c r="N366" s="216"/>
      <c r="O366" s="216"/>
      <c r="P366" s="128"/>
      <c r="Q366" s="128"/>
      <c r="R366" s="149"/>
      <c r="S366" s="149"/>
      <c r="T366" s="149"/>
      <c r="U366" s="216"/>
      <c r="V366" s="149"/>
      <c r="W366" s="184"/>
      <c r="X366" s="146">
        <f t="shared" si="14"/>
        <v>0</v>
      </c>
      <c r="Y366" s="146">
        <f t="shared" si="13"/>
        <v>0</v>
      </c>
      <c r="Z366" s="136"/>
      <c r="AA366" s="136"/>
    </row>
    <row r="367" spans="2:27" s="122" customFormat="1" ht="16.8" hidden="1">
      <c r="B367" s="137"/>
      <c r="C367" s="137"/>
      <c r="D367" s="219"/>
      <c r="E367" s="219"/>
      <c r="F367" s="219"/>
      <c r="G367" s="220"/>
      <c r="H367" s="138"/>
      <c r="I367" s="139"/>
      <c r="J367" s="139"/>
      <c r="K367" s="128"/>
      <c r="L367" s="128"/>
      <c r="M367" s="128"/>
      <c r="N367" s="216"/>
      <c r="O367" s="216"/>
      <c r="P367" s="128"/>
      <c r="Q367" s="128"/>
      <c r="R367" s="149"/>
      <c r="S367" s="149"/>
      <c r="T367" s="149"/>
      <c r="U367" s="149"/>
      <c r="V367" s="149"/>
      <c r="W367" s="184"/>
      <c r="X367" s="146">
        <f t="shared" si="14"/>
        <v>0</v>
      </c>
      <c r="Y367" s="146">
        <f t="shared" si="13"/>
        <v>0</v>
      </c>
      <c r="Z367" s="136"/>
      <c r="AA367" s="136"/>
    </row>
    <row r="368" spans="2:27" s="122" customFormat="1" ht="16.8" hidden="1">
      <c r="B368" s="183"/>
      <c r="C368" s="183"/>
      <c r="D368" s="217"/>
      <c r="E368" s="217"/>
      <c r="F368" s="217"/>
      <c r="G368" s="127"/>
      <c r="H368" s="127"/>
      <c r="I368" s="128"/>
      <c r="J368" s="128"/>
      <c r="K368" s="128">
        <f>I368+J368</f>
        <v>0</v>
      </c>
      <c r="L368" s="128"/>
      <c r="M368" s="128"/>
      <c r="N368" s="216"/>
      <c r="O368" s="128"/>
      <c r="P368" s="128"/>
      <c r="Q368" s="128"/>
      <c r="R368" s="128"/>
      <c r="S368" s="149"/>
      <c r="T368" s="149"/>
      <c r="U368" s="149"/>
      <c r="V368" s="149"/>
      <c r="W368" s="184"/>
      <c r="X368" s="146">
        <f>SUM(L368:W368)</f>
        <v>0</v>
      </c>
      <c r="Y368" s="146">
        <f t="shared" si="13"/>
        <v>0</v>
      </c>
      <c r="Z368" s="136"/>
      <c r="AA368" s="136"/>
    </row>
    <row r="369" spans="2:27" ht="16.8">
      <c r="B369" s="145"/>
      <c r="C369" s="145"/>
      <c r="D369" s="213" t="s">
        <v>8</v>
      </c>
      <c r="E369" s="214"/>
      <c r="F369" s="214"/>
      <c r="G369" s="215"/>
      <c r="H369" s="127"/>
      <c r="I369" s="147">
        <f t="shared" ref="I369:W369" si="15">I10</f>
        <v>0</v>
      </c>
      <c r="J369" s="147">
        <f t="shared" si="15"/>
        <v>136479682.67999995</v>
      </c>
      <c r="K369" s="147">
        <f t="shared" si="15"/>
        <v>0</v>
      </c>
      <c r="L369" s="147">
        <f t="shared" si="15"/>
        <v>0</v>
      </c>
      <c r="M369" s="147">
        <f t="shared" si="15"/>
        <v>0</v>
      </c>
      <c r="N369" s="147">
        <f>N10</f>
        <v>14001824.700000005</v>
      </c>
      <c r="O369" s="147">
        <f t="shared" si="15"/>
        <v>21971712.289999995</v>
      </c>
      <c r="P369" s="147">
        <f t="shared" si="15"/>
        <v>22475829.680000003</v>
      </c>
      <c r="Q369" s="147">
        <f t="shared" si="15"/>
        <v>23298823.210000001</v>
      </c>
      <c r="R369" s="147">
        <f t="shared" si="15"/>
        <v>20452011.73</v>
      </c>
      <c r="S369" s="147">
        <f t="shared" si="15"/>
        <v>9655976.0700000003</v>
      </c>
      <c r="T369" s="147">
        <f t="shared" si="15"/>
        <v>6216109.9199999999</v>
      </c>
      <c r="U369" s="147">
        <f t="shared" si="15"/>
        <v>6236995.8399999999</v>
      </c>
      <c r="V369" s="147">
        <f t="shared" si="15"/>
        <v>2170399.2400000002</v>
      </c>
      <c r="W369" s="148">
        <f t="shared" si="15"/>
        <v>10000000</v>
      </c>
      <c r="X369" s="149">
        <f>SUM(M369:W369)</f>
        <v>136479682.68000001</v>
      </c>
      <c r="Y369" s="146">
        <f t="shared" si="13"/>
        <v>0</v>
      </c>
      <c r="Z369" s="145"/>
      <c r="AA369" s="145"/>
    </row>
    <row r="370" spans="2:27" ht="16.8" hidden="1">
      <c r="B370" s="145"/>
      <c r="C370" s="145"/>
      <c r="D370" s="150"/>
      <c r="E370" s="150"/>
      <c r="F370" s="150"/>
      <c r="G370" s="150"/>
      <c r="H370" s="127"/>
      <c r="I370" s="147"/>
      <c r="J370" s="147"/>
      <c r="K370" s="147"/>
      <c r="L370" s="149"/>
      <c r="M370" s="149"/>
      <c r="N370" s="149"/>
      <c r="O370" s="149"/>
      <c r="P370" s="149"/>
      <c r="Q370" s="149"/>
      <c r="R370" s="149"/>
      <c r="S370" s="149"/>
      <c r="T370" s="149"/>
      <c r="U370" s="149"/>
      <c r="V370" s="149"/>
      <c r="W370" s="184"/>
      <c r="X370" s="149">
        <f>SUM(N370:W370)</f>
        <v>0</v>
      </c>
      <c r="Y370" s="146">
        <f t="shared" si="13"/>
        <v>0</v>
      </c>
      <c r="Z370" s="145"/>
      <c r="AA370" s="145"/>
    </row>
    <row r="371" spans="2:27" s="115" customFormat="1" ht="16.8">
      <c r="B371" s="151"/>
      <c r="C371" s="152"/>
      <c r="D371" s="153"/>
      <c r="E371" s="151"/>
      <c r="F371" s="151"/>
      <c r="G371" s="151"/>
      <c r="H371" s="154"/>
      <c r="I371" s="155">
        <f>I372+I375+I378+I381+I384+I386+I388+I390+I392+I394+I396+I402</f>
        <v>0</v>
      </c>
      <c r="J371" s="155">
        <f>J372+J375+J378+J381+J384+J386+J388+J390+J392+J394+J396+J402</f>
        <v>136479682.68000001</v>
      </c>
      <c r="K371" s="155">
        <f t="shared" ref="K371:W371" si="16">K372+K375+K378+K381+K384+K386+K388+K390+K392+K394+K396+K402</f>
        <v>0</v>
      </c>
      <c r="L371" s="155">
        <f>L372+L375+L378+L381+L384+L386+L388+L390+L392+L394+L396+L402</f>
        <v>0</v>
      </c>
      <c r="M371" s="155">
        <f>M372+M375+M378+M381+M384+M386+M388+M390+M392+M394+M396+M402</f>
        <v>0</v>
      </c>
      <c r="N371" s="155">
        <f>N372+N375+N378+N381+N384+N386+N388+N390+N392+N394+N396+N402</f>
        <v>14001824.700000005</v>
      </c>
      <c r="O371" s="155">
        <f t="shared" si="16"/>
        <v>21971712.289999995</v>
      </c>
      <c r="P371" s="155">
        <f t="shared" si="16"/>
        <v>22475829.68</v>
      </c>
      <c r="Q371" s="155">
        <f t="shared" si="16"/>
        <v>23298823.210000001</v>
      </c>
      <c r="R371" s="155">
        <f t="shared" si="16"/>
        <v>20452011.73</v>
      </c>
      <c r="S371" s="155">
        <f t="shared" si="16"/>
        <v>9655976.0700000003</v>
      </c>
      <c r="T371" s="155">
        <f t="shared" si="16"/>
        <v>6216109.9199999999</v>
      </c>
      <c r="U371" s="155">
        <f t="shared" si="16"/>
        <v>6236995.8399999999</v>
      </c>
      <c r="V371" s="155">
        <f t="shared" si="16"/>
        <v>2170399.2400000002</v>
      </c>
      <c r="W371" s="155">
        <f t="shared" si="16"/>
        <v>10000000</v>
      </c>
      <c r="X371" s="155">
        <f>X372+X375+X378+X381+X384+X386+X388+X390+X392+X394+X396+X402</f>
        <v>136479682.68000001</v>
      </c>
      <c r="Y371" s="146">
        <f t="shared" si="13"/>
        <v>0</v>
      </c>
      <c r="Z371" s="155">
        <f>Z372+Z375+Z378+Z381+Z384+Z386+Z388+Z390+Z392+Z394+Z396+Z402</f>
        <v>0</v>
      </c>
      <c r="AA371" s="155">
        <f>AA372+AA375+AA378+AA381+AA384+AA386+AA388+AA390+AA392+AA394+AA396+AA402</f>
        <v>0</v>
      </c>
    </row>
    <row r="372" spans="2:27" s="116" customFormat="1" ht="17.399999999999999">
      <c r="B372" s="156"/>
      <c r="C372" s="157"/>
      <c r="D372" s="157" t="s">
        <v>100</v>
      </c>
      <c r="E372" s="157">
        <v>1010</v>
      </c>
      <c r="F372" s="156"/>
      <c r="G372" s="157"/>
      <c r="H372" s="129"/>
      <c r="I372" s="158">
        <f>I373+I374</f>
        <v>0</v>
      </c>
      <c r="J372" s="158">
        <f t="shared" ref="J372:W372" si="17">J373+J374</f>
        <v>7819520.1100000013</v>
      </c>
      <c r="K372" s="158">
        <f t="shared" si="17"/>
        <v>0</v>
      </c>
      <c r="L372" s="158">
        <f>L373+L374</f>
        <v>0</v>
      </c>
      <c r="M372" s="158">
        <f>M373+M374</f>
        <v>0</v>
      </c>
      <c r="N372" s="158">
        <f t="shared" si="17"/>
        <v>1297033.6499999999</v>
      </c>
      <c r="O372" s="158">
        <f t="shared" si="17"/>
        <v>2107278.9699999997</v>
      </c>
      <c r="P372" s="158">
        <f t="shared" si="17"/>
        <v>528211.65</v>
      </c>
      <c r="Q372" s="158">
        <f t="shared" si="17"/>
        <v>2200000</v>
      </c>
      <c r="R372" s="158">
        <f t="shared" si="17"/>
        <v>0</v>
      </c>
      <c r="S372" s="158">
        <f t="shared" si="17"/>
        <v>1000000</v>
      </c>
      <c r="T372" s="158">
        <f t="shared" si="17"/>
        <v>0</v>
      </c>
      <c r="U372" s="158">
        <f t="shared" si="17"/>
        <v>586995.84</v>
      </c>
      <c r="V372" s="158">
        <f t="shared" si="17"/>
        <v>100000</v>
      </c>
      <c r="W372" s="159">
        <f t="shared" si="17"/>
        <v>0</v>
      </c>
      <c r="X372" s="159">
        <f>X373+X374</f>
        <v>7819520.1100000013</v>
      </c>
      <c r="Y372" s="146">
        <f t="shared" si="13"/>
        <v>0</v>
      </c>
      <c r="Z372" s="159">
        <f>Z373+Z374</f>
        <v>0</v>
      </c>
      <c r="AA372" s="159">
        <f>AA373+AA374</f>
        <v>0</v>
      </c>
    </row>
    <row r="373" spans="2:27" s="117" customFormat="1" ht="17.399999999999999">
      <c r="B373" s="160"/>
      <c r="C373" s="161">
        <v>3110</v>
      </c>
      <c r="D373" s="161" t="s">
        <v>100</v>
      </c>
      <c r="E373" s="161"/>
      <c r="F373" s="160"/>
      <c r="G373" s="161"/>
      <c r="H373" s="162"/>
      <c r="I373" s="163">
        <f>I410</f>
        <v>0</v>
      </c>
      <c r="J373" s="163">
        <f t="shared" ref="J373:W373" si="18">J410</f>
        <v>1000000</v>
      </c>
      <c r="K373" s="163">
        <f t="shared" si="18"/>
        <v>0</v>
      </c>
      <c r="L373" s="163">
        <f>L410</f>
        <v>0</v>
      </c>
      <c r="M373" s="163">
        <f>M410</f>
        <v>0</v>
      </c>
      <c r="N373" s="163">
        <f t="shared" si="18"/>
        <v>0</v>
      </c>
      <c r="O373" s="163">
        <f t="shared" si="18"/>
        <v>200000</v>
      </c>
      <c r="P373" s="163">
        <f t="shared" si="18"/>
        <v>0</v>
      </c>
      <c r="Q373" s="163">
        <f t="shared" si="18"/>
        <v>800000</v>
      </c>
      <c r="R373" s="163">
        <f t="shared" si="18"/>
        <v>0</v>
      </c>
      <c r="S373" s="163">
        <f t="shared" si="18"/>
        <v>0</v>
      </c>
      <c r="T373" s="163">
        <f t="shared" si="18"/>
        <v>0</v>
      </c>
      <c r="U373" s="163">
        <f t="shared" si="18"/>
        <v>0</v>
      </c>
      <c r="V373" s="163">
        <f t="shared" si="18"/>
        <v>0</v>
      </c>
      <c r="W373" s="164">
        <f t="shared" si="18"/>
        <v>0</v>
      </c>
      <c r="X373" s="164">
        <f>X410</f>
        <v>1000000</v>
      </c>
      <c r="Y373" s="146">
        <f t="shared" si="13"/>
        <v>0</v>
      </c>
      <c r="Z373" s="164">
        <f>Z410</f>
        <v>0</v>
      </c>
      <c r="AA373" s="164">
        <f>AA410</f>
        <v>0</v>
      </c>
    </row>
    <row r="374" spans="2:27" s="117" customFormat="1" ht="17.399999999999999">
      <c r="B374" s="160"/>
      <c r="C374" s="161">
        <v>3132</v>
      </c>
      <c r="D374" s="161" t="s">
        <v>100</v>
      </c>
      <c r="E374" s="161"/>
      <c r="F374" s="160"/>
      <c r="G374" s="161"/>
      <c r="H374" s="162"/>
      <c r="I374" s="163">
        <f>I415</f>
        <v>0</v>
      </c>
      <c r="J374" s="163">
        <f t="shared" ref="J374:W374" si="19">J415</f>
        <v>6819520.1100000013</v>
      </c>
      <c r="K374" s="163">
        <f t="shared" si="19"/>
        <v>0</v>
      </c>
      <c r="L374" s="163">
        <f>L415</f>
        <v>0</v>
      </c>
      <c r="M374" s="163">
        <f>M415</f>
        <v>0</v>
      </c>
      <c r="N374" s="163">
        <f t="shared" si="19"/>
        <v>1297033.6499999999</v>
      </c>
      <c r="O374" s="163">
        <f t="shared" si="19"/>
        <v>1907278.97</v>
      </c>
      <c r="P374" s="163">
        <f t="shared" si="19"/>
        <v>528211.65</v>
      </c>
      <c r="Q374" s="163">
        <f t="shared" si="19"/>
        <v>1400000</v>
      </c>
      <c r="R374" s="163">
        <f t="shared" si="19"/>
        <v>0</v>
      </c>
      <c r="S374" s="163">
        <f t="shared" si="19"/>
        <v>1000000</v>
      </c>
      <c r="T374" s="163">
        <f t="shared" si="19"/>
        <v>0</v>
      </c>
      <c r="U374" s="163">
        <f t="shared" si="19"/>
        <v>586995.84</v>
      </c>
      <c r="V374" s="163">
        <f t="shared" si="19"/>
        <v>100000</v>
      </c>
      <c r="W374" s="164">
        <f t="shared" si="19"/>
        <v>0</v>
      </c>
      <c r="X374" s="164">
        <f>X415</f>
        <v>6819520.1100000013</v>
      </c>
      <c r="Y374" s="146">
        <f t="shared" si="13"/>
        <v>0</v>
      </c>
      <c r="Z374" s="164">
        <f>Z415</f>
        <v>0</v>
      </c>
      <c r="AA374" s="164">
        <f>AA415</f>
        <v>0</v>
      </c>
    </row>
    <row r="375" spans="2:27" s="116" customFormat="1" ht="17.399999999999999">
      <c r="B375" s="156"/>
      <c r="C375" s="165"/>
      <c r="D375" s="226" t="s">
        <v>429</v>
      </c>
      <c r="E375" s="226" t="s">
        <v>452</v>
      </c>
      <c r="F375" s="165"/>
      <c r="G375" s="165"/>
      <c r="H375" s="129"/>
      <c r="I375" s="158">
        <f>I376+I377</f>
        <v>0</v>
      </c>
      <c r="J375" s="158">
        <f t="shared" ref="J375:W375" si="20">J376+J377</f>
        <v>66575417.740000002</v>
      </c>
      <c r="K375" s="158">
        <f t="shared" si="20"/>
        <v>0</v>
      </c>
      <c r="L375" s="158">
        <f>L376+L377</f>
        <v>0</v>
      </c>
      <c r="M375" s="158">
        <f>M376+M377</f>
        <v>0</v>
      </c>
      <c r="N375" s="158">
        <f t="shared" si="20"/>
        <v>9918212.6900000013</v>
      </c>
      <c r="O375" s="158">
        <f t="shared" si="20"/>
        <v>14031666.09</v>
      </c>
      <c r="P375" s="158">
        <f t="shared" si="20"/>
        <v>18047618.030000001</v>
      </c>
      <c r="Q375" s="158">
        <f t="shared" si="20"/>
        <v>7648823.2100000009</v>
      </c>
      <c r="R375" s="158">
        <f t="shared" si="20"/>
        <v>7052011.7299999995</v>
      </c>
      <c r="S375" s="158">
        <f t="shared" si="20"/>
        <v>2710976.07</v>
      </c>
      <c r="T375" s="158">
        <f t="shared" si="20"/>
        <v>1516109.92</v>
      </c>
      <c r="U375" s="158">
        <f t="shared" si="20"/>
        <v>650000</v>
      </c>
      <c r="V375" s="158">
        <f t="shared" si="20"/>
        <v>0</v>
      </c>
      <c r="W375" s="159">
        <f t="shared" si="20"/>
        <v>5000000</v>
      </c>
      <c r="X375" s="159">
        <f>X376+X377</f>
        <v>66575417.740000002</v>
      </c>
      <c r="Y375" s="146">
        <f t="shared" si="13"/>
        <v>0</v>
      </c>
      <c r="Z375" s="159">
        <f>Z376+Z377</f>
        <v>0</v>
      </c>
      <c r="AA375" s="159">
        <f>AA376+AA377</f>
        <v>0</v>
      </c>
    </row>
    <row r="376" spans="2:27" s="117" customFormat="1" ht="17.399999999999999">
      <c r="B376" s="160"/>
      <c r="C376" s="161">
        <v>3110</v>
      </c>
      <c r="D376" s="227" t="s">
        <v>429</v>
      </c>
      <c r="E376" s="227"/>
      <c r="F376" s="166"/>
      <c r="G376" s="161"/>
      <c r="H376" s="162"/>
      <c r="I376" s="163">
        <f>I421</f>
        <v>0</v>
      </c>
      <c r="J376" s="163">
        <f t="shared" ref="J376:W376" si="21">J421</f>
        <v>1043000</v>
      </c>
      <c r="K376" s="163">
        <f t="shared" si="21"/>
        <v>0</v>
      </c>
      <c r="L376" s="163">
        <f>L421</f>
        <v>0</v>
      </c>
      <c r="M376" s="163">
        <f>M421</f>
        <v>0</v>
      </c>
      <c r="N376" s="163">
        <f t="shared" si="21"/>
        <v>43000</v>
      </c>
      <c r="O376" s="163">
        <f t="shared" si="21"/>
        <v>0</v>
      </c>
      <c r="P376" s="163">
        <f t="shared" si="21"/>
        <v>500000</v>
      </c>
      <c r="Q376" s="163">
        <f t="shared" si="21"/>
        <v>0</v>
      </c>
      <c r="R376" s="163">
        <f t="shared" si="21"/>
        <v>500000</v>
      </c>
      <c r="S376" s="163">
        <f t="shared" si="21"/>
        <v>0</v>
      </c>
      <c r="T376" s="163">
        <f t="shared" si="21"/>
        <v>0</v>
      </c>
      <c r="U376" s="163">
        <f t="shared" si="21"/>
        <v>0</v>
      </c>
      <c r="V376" s="163">
        <f t="shared" si="21"/>
        <v>0</v>
      </c>
      <c r="W376" s="164">
        <f t="shared" si="21"/>
        <v>0</v>
      </c>
      <c r="X376" s="164">
        <f>X421</f>
        <v>1043000</v>
      </c>
      <c r="Y376" s="146">
        <f t="shared" si="13"/>
        <v>0</v>
      </c>
      <c r="Z376" s="164">
        <f>Z421</f>
        <v>0</v>
      </c>
      <c r="AA376" s="164">
        <f>AA421</f>
        <v>0</v>
      </c>
    </row>
    <row r="377" spans="2:27" s="117" customFormat="1" ht="17.399999999999999">
      <c r="B377" s="160"/>
      <c r="C377" s="161">
        <v>3132</v>
      </c>
      <c r="D377" s="227" t="s">
        <v>429</v>
      </c>
      <c r="E377" s="227"/>
      <c r="F377" s="166"/>
      <c r="G377" s="161"/>
      <c r="H377" s="162"/>
      <c r="I377" s="163">
        <f>I426</f>
        <v>0</v>
      </c>
      <c r="J377" s="163">
        <f t="shared" ref="J377:V377" si="22">J426</f>
        <v>65532417.740000002</v>
      </c>
      <c r="K377" s="163">
        <f t="shared" si="22"/>
        <v>0</v>
      </c>
      <c r="L377" s="163">
        <f>L426</f>
        <v>0</v>
      </c>
      <c r="M377" s="163">
        <f>M426</f>
        <v>0</v>
      </c>
      <c r="N377" s="163">
        <f t="shared" si="22"/>
        <v>9875212.6900000013</v>
      </c>
      <c r="O377" s="163">
        <f>O426</f>
        <v>14031666.09</v>
      </c>
      <c r="P377" s="163">
        <f>P426</f>
        <v>17547618.030000001</v>
      </c>
      <c r="Q377" s="163">
        <f t="shared" si="22"/>
        <v>7648823.2100000009</v>
      </c>
      <c r="R377" s="163">
        <f t="shared" si="22"/>
        <v>6552011.7299999995</v>
      </c>
      <c r="S377" s="163">
        <f t="shared" si="22"/>
        <v>2710976.07</v>
      </c>
      <c r="T377" s="163">
        <f t="shared" si="22"/>
        <v>1516109.92</v>
      </c>
      <c r="U377" s="163">
        <f t="shared" si="22"/>
        <v>650000</v>
      </c>
      <c r="V377" s="163">
        <f t="shared" si="22"/>
        <v>0</v>
      </c>
      <c r="W377" s="164">
        <f>W426</f>
        <v>5000000</v>
      </c>
      <c r="X377" s="164">
        <f>X426</f>
        <v>65532417.740000002</v>
      </c>
      <c r="Y377" s="146">
        <f t="shared" si="13"/>
        <v>0</v>
      </c>
      <c r="Z377" s="164">
        <f>Z426</f>
        <v>0</v>
      </c>
      <c r="AA377" s="164">
        <f>AA426</f>
        <v>0</v>
      </c>
    </row>
    <row r="378" spans="2:27" s="116" customFormat="1" ht="17.399999999999999">
      <c r="B378" s="156"/>
      <c r="C378" s="157"/>
      <c r="D378" s="226" t="s">
        <v>507</v>
      </c>
      <c r="E378" s="157">
        <v>1070</v>
      </c>
      <c r="F378" s="165"/>
      <c r="G378" s="157"/>
      <c r="H378" s="129"/>
      <c r="I378" s="158">
        <f>I379+I380</f>
        <v>0</v>
      </c>
      <c r="J378" s="158">
        <f t="shared" ref="J378:W378" si="23">J379+J380</f>
        <v>3785909.7199999997</v>
      </c>
      <c r="K378" s="158">
        <f t="shared" si="23"/>
        <v>0</v>
      </c>
      <c r="L378" s="158">
        <f>L379+L380</f>
        <v>0</v>
      </c>
      <c r="M378" s="158">
        <f>M379+M380</f>
        <v>0</v>
      </c>
      <c r="N378" s="158">
        <f t="shared" si="23"/>
        <v>30078</v>
      </c>
      <c r="O378" s="158">
        <f t="shared" si="23"/>
        <v>1710831.72</v>
      </c>
      <c r="P378" s="158">
        <f t="shared" si="23"/>
        <v>50000</v>
      </c>
      <c r="Q378" s="158">
        <f t="shared" si="23"/>
        <v>1000000</v>
      </c>
      <c r="R378" s="158">
        <f t="shared" si="23"/>
        <v>900000</v>
      </c>
      <c r="S378" s="158">
        <f t="shared" si="23"/>
        <v>95000</v>
      </c>
      <c r="T378" s="158">
        <f t="shared" si="23"/>
        <v>0</v>
      </c>
      <c r="U378" s="158">
        <f t="shared" si="23"/>
        <v>0</v>
      </c>
      <c r="V378" s="158">
        <f t="shared" si="23"/>
        <v>0</v>
      </c>
      <c r="W378" s="159">
        <f t="shared" si="23"/>
        <v>0</v>
      </c>
      <c r="X378" s="159">
        <f>X379+X380</f>
        <v>3785909.7199999997</v>
      </c>
      <c r="Y378" s="146">
        <f t="shared" si="13"/>
        <v>0</v>
      </c>
      <c r="Z378" s="159">
        <f>Z379+Z380</f>
        <v>0</v>
      </c>
      <c r="AA378" s="159">
        <f>AA379+AA380</f>
        <v>0</v>
      </c>
    </row>
    <row r="379" spans="2:27" s="117" customFormat="1" ht="17.399999999999999" hidden="1">
      <c r="B379" s="160"/>
      <c r="C379" s="161">
        <v>3110</v>
      </c>
      <c r="D379" s="227" t="s">
        <v>507</v>
      </c>
      <c r="E379" s="161" t="s">
        <v>84</v>
      </c>
      <c r="F379" s="161"/>
      <c r="G379" s="161">
        <v>3110</v>
      </c>
      <c r="H379" s="162"/>
      <c r="I379" s="163">
        <f>I432</f>
        <v>0</v>
      </c>
      <c r="J379" s="163">
        <f t="shared" ref="J379:W379" si="24">J432</f>
        <v>0</v>
      </c>
      <c r="K379" s="163">
        <f t="shared" si="24"/>
        <v>0</v>
      </c>
      <c r="L379" s="163">
        <f>L432</f>
        <v>0</v>
      </c>
      <c r="M379" s="163">
        <f>M432</f>
        <v>0</v>
      </c>
      <c r="N379" s="163">
        <f t="shared" si="24"/>
        <v>0</v>
      </c>
      <c r="O379" s="163">
        <f t="shared" si="24"/>
        <v>0</v>
      </c>
      <c r="P379" s="163">
        <f t="shared" si="24"/>
        <v>0</v>
      </c>
      <c r="Q379" s="163">
        <f t="shared" si="24"/>
        <v>0</v>
      </c>
      <c r="R379" s="163">
        <f t="shared" si="24"/>
        <v>0</v>
      </c>
      <c r="S379" s="163">
        <f t="shared" si="24"/>
        <v>0</v>
      </c>
      <c r="T379" s="163">
        <f t="shared" si="24"/>
        <v>0</v>
      </c>
      <c r="U379" s="163">
        <f t="shared" si="24"/>
        <v>0</v>
      </c>
      <c r="V379" s="163">
        <f t="shared" si="24"/>
        <v>0</v>
      </c>
      <c r="W379" s="164">
        <f t="shared" si="24"/>
        <v>0</v>
      </c>
      <c r="X379" s="164">
        <f>X432</f>
        <v>0</v>
      </c>
      <c r="Y379" s="146">
        <f t="shared" si="13"/>
        <v>0</v>
      </c>
      <c r="Z379" s="164">
        <f>Z432</f>
        <v>0</v>
      </c>
      <c r="AA379" s="164">
        <f>AA432</f>
        <v>0</v>
      </c>
    </row>
    <row r="380" spans="2:27" s="117" customFormat="1" ht="17.399999999999999">
      <c r="B380" s="160"/>
      <c r="C380" s="161">
        <v>3132</v>
      </c>
      <c r="D380" s="227" t="s">
        <v>507</v>
      </c>
      <c r="E380" s="227"/>
      <c r="F380" s="161"/>
      <c r="G380" s="161"/>
      <c r="H380" s="162"/>
      <c r="I380" s="163">
        <f>I437</f>
        <v>0</v>
      </c>
      <c r="J380" s="163">
        <f t="shared" ref="J380:W380" si="25">J437</f>
        <v>3785909.7199999997</v>
      </c>
      <c r="K380" s="163">
        <f t="shared" si="25"/>
        <v>0</v>
      </c>
      <c r="L380" s="163">
        <f>L437</f>
        <v>0</v>
      </c>
      <c r="M380" s="163">
        <f>M437</f>
        <v>0</v>
      </c>
      <c r="N380" s="163">
        <f t="shared" si="25"/>
        <v>30078</v>
      </c>
      <c r="O380" s="163">
        <f t="shared" si="25"/>
        <v>1710831.72</v>
      </c>
      <c r="P380" s="163">
        <f t="shared" si="25"/>
        <v>50000</v>
      </c>
      <c r="Q380" s="163">
        <f t="shared" si="25"/>
        <v>1000000</v>
      </c>
      <c r="R380" s="163">
        <f t="shared" si="25"/>
        <v>900000</v>
      </c>
      <c r="S380" s="163">
        <f t="shared" si="25"/>
        <v>95000</v>
      </c>
      <c r="T380" s="163">
        <f t="shared" si="25"/>
        <v>0</v>
      </c>
      <c r="U380" s="163">
        <f t="shared" si="25"/>
        <v>0</v>
      </c>
      <c r="V380" s="163">
        <f t="shared" si="25"/>
        <v>0</v>
      </c>
      <c r="W380" s="164">
        <f t="shared" si="25"/>
        <v>0</v>
      </c>
      <c r="X380" s="164">
        <f>X437</f>
        <v>3785909.7199999997</v>
      </c>
      <c r="Y380" s="146">
        <f t="shared" si="13"/>
        <v>0</v>
      </c>
      <c r="Z380" s="164">
        <f>Z437</f>
        <v>0</v>
      </c>
      <c r="AA380" s="164">
        <f>AA437</f>
        <v>0</v>
      </c>
    </row>
    <row r="381" spans="2:27" s="116" customFormat="1" ht="17.399999999999999" hidden="1">
      <c r="B381" s="156"/>
      <c r="C381" s="157"/>
      <c r="D381" s="157" t="s">
        <v>93</v>
      </c>
      <c r="E381" s="157"/>
      <c r="F381" s="165"/>
      <c r="G381" s="157"/>
      <c r="H381" s="129"/>
      <c r="I381" s="158">
        <f>I382+I383</f>
        <v>0</v>
      </c>
      <c r="J381" s="158">
        <f t="shared" ref="J381:W381" si="26">J382+J383</f>
        <v>0</v>
      </c>
      <c r="K381" s="158">
        <f t="shared" si="26"/>
        <v>0</v>
      </c>
      <c r="L381" s="158">
        <f>L382+L383</f>
        <v>0</v>
      </c>
      <c r="M381" s="158">
        <f>M382+M383</f>
        <v>0</v>
      </c>
      <c r="N381" s="158">
        <f t="shared" si="26"/>
        <v>0</v>
      </c>
      <c r="O381" s="158">
        <f t="shared" si="26"/>
        <v>0</v>
      </c>
      <c r="P381" s="158">
        <f t="shared" si="26"/>
        <v>0</v>
      </c>
      <c r="Q381" s="158">
        <f t="shared" si="26"/>
        <v>0</v>
      </c>
      <c r="R381" s="158">
        <f t="shared" si="26"/>
        <v>0</v>
      </c>
      <c r="S381" s="158">
        <f t="shared" si="26"/>
        <v>0</v>
      </c>
      <c r="T381" s="158">
        <f t="shared" si="26"/>
        <v>0</v>
      </c>
      <c r="U381" s="158">
        <f t="shared" si="26"/>
        <v>0</v>
      </c>
      <c r="V381" s="158">
        <f t="shared" si="26"/>
        <v>0</v>
      </c>
      <c r="W381" s="159">
        <f t="shared" si="26"/>
        <v>0</v>
      </c>
      <c r="X381" s="159">
        <f>X382+X383</f>
        <v>0</v>
      </c>
      <c r="Y381" s="146">
        <f t="shared" si="13"/>
        <v>0</v>
      </c>
      <c r="Z381" s="159">
        <f>Z382+Z383</f>
        <v>0</v>
      </c>
      <c r="AA381" s="159">
        <f>AA382+AA383</f>
        <v>0</v>
      </c>
    </row>
    <row r="382" spans="2:27" s="117" customFormat="1" ht="17.399999999999999" hidden="1">
      <c r="B382" s="160"/>
      <c r="C382" s="161">
        <v>3110</v>
      </c>
      <c r="D382" s="161" t="s">
        <v>93</v>
      </c>
      <c r="E382" s="161" t="s">
        <v>93</v>
      </c>
      <c r="F382" s="161"/>
      <c r="G382" s="161">
        <v>3110</v>
      </c>
      <c r="H382" s="162"/>
      <c r="I382" s="163">
        <f>I443</f>
        <v>0</v>
      </c>
      <c r="J382" s="163">
        <f t="shared" ref="J382:W383" si="27">J443</f>
        <v>0</v>
      </c>
      <c r="K382" s="163">
        <f t="shared" si="27"/>
        <v>0</v>
      </c>
      <c r="L382" s="163">
        <f>L443</f>
        <v>0</v>
      </c>
      <c r="M382" s="163">
        <f>M443</f>
        <v>0</v>
      </c>
      <c r="N382" s="163">
        <f t="shared" si="27"/>
        <v>0</v>
      </c>
      <c r="O382" s="163">
        <f t="shared" si="27"/>
        <v>0</v>
      </c>
      <c r="P382" s="163">
        <f t="shared" si="27"/>
        <v>0</v>
      </c>
      <c r="Q382" s="163">
        <f t="shared" si="27"/>
        <v>0</v>
      </c>
      <c r="R382" s="163">
        <f t="shared" si="27"/>
        <v>0</v>
      </c>
      <c r="S382" s="163">
        <f t="shared" si="27"/>
        <v>0</v>
      </c>
      <c r="T382" s="163">
        <f t="shared" si="27"/>
        <v>0</v>
      </c>
      <c r="U382" s="163">
        <f t="shared" si="27"/>
        <v>0</v>
      </c>
      <c r="V382" s="163">
        <f t="shared" si="27"/>
        <v>0</v>
      </c>
      <c r="W382" s="164">
        <f t="shared" si="27"/>
        <v>0</v>
      </c>
      <c r="X382" s="164">
        <f>X443</f>
        <v>0</v>
      </c>
      <c r="Y382" s="146">
        <f t="shared" si="13"/>
        <v>0</v>
      </c>
      <c r="Z382" s="164">
        <f>Z443</f>
        <v>0</v>
      </c>
      <c r="AA382" s="164">
        <f>AA443</f>
        <v>0</v>
      </c>
    </row>
    <row r="383" spans="2:27" s="117" customFormat="1" ht="17.399999999999999" hidden="1">
      <c r="B383" s="160"/>
      <c r="C383" s="161">
        <v>3132</v>
      </c>
      <c r="D383" s="161" t="s">
        <v>93</v>
      </c>
      <c r="E383" s="161" t="s">
        <v>93</v>
      </c>
      <c r="F383" s="161"/>
      <c r="G383" s="161">
        <v>3132</v>
      </c>
      <c r="H383" s="162"/>
      <c r="I383" s="163">
        <f>I444</f>
        <v>0</v>
      </c>
      <c r="J383" s="163">
        <f t="shared" si="27"/>
        <v>0</v>
      </c>
      <c r="K383" s="163">
        <f t="shared" si="27"/>
        <v>0</v>
      </c>
      <c r="L383" s="163">
        <f>L444</f>
        <v>0</v>
      </c>
      <c r="M383" s="163">
        <f>M444</f>
        <v>0</v>
      </c>
      <c r="N383" s="163">
        <f t="shared" si="27"/>
        <v>0</v>
      </c>
      <c r="O383" s="163">
        <f t="shared" si="27"/>
        <v>0</v>
      </c>
      <c r="P383" s="163">
        <f t="shared" si="27"/>
        <v>0</v>
      </c>
      <c r="Q383" s="163">
        <f t="shared" si="27"/>
        <v>0</v>
      </c>
      <c r="R383" s="163">
        <f t="shared" si="27"/>
        <v>0</v>
      </c>
      <c r="S383" s="163">
        <f t="shared" si="27"/>
        <v>0</v>
      </c>
      <c r="T383" s="163">
        <f t="shared" si="27"/>
        <v>0</v>
      </c>
      <c r="U383" s="163">
        <f t="shared" si="27"/>
        <v>0</v>
      </c>
      <c r="V383" s="163">
        <f t="shared" si="27"/>
        <v>0</v>
      </c>
      <c r="W383" s="164">
        <f t="shared" si="27"/>
        <v>0</v>
      </c>
      <c r="X383" s="164">
        <f>X444</f>
        <v>0</v>
      </c>
      <c r="Y383" s="146">
        <f t="shared" si="13"/>
        <v>0</v>
      </c>
      <c r="Z383" s="164">
        <f>Z444</f>
        <v>0</v>
      </c>
      <c r="AA383" s="164">
        <f>AA444</f>
        <v>0</v>
      </c>
    </row>
    <row r="384" spans="2:27" s="117" customFormat="1" ht="17.399999999999999" hidden="1">
      <c r="B384" s="156"/>
      <c r="C384" s="157"/>
      <c r="D384" s="167" t="s">
        <v>154</v>
      </c>
      <c r="E384" s="157"/>
      <c r="F384" s="165"/>
      <c r="G384" s="157"/>
      <c r="H384" s="129"/>
      <c r="I384" s="158">
        <f>I385</f>
        <v>0</v>
      </c>
      <c r="J384" s="158">
        <f t="shared" ref="J384:AA384" si="28">J385</f>
        <v>0</v>
      </c>
      <c r="K384" s="158">
        <f t="shared" si="28"/>
        <v>0</v>
      </c>
      <c r="L384" s="158">
        <f t="shared" si="28"/>
        <v>0</v>
      </c>
      <c r="M384" s="158">
        <f t="shared" si="28"/>
        <v>0</v>
      </c>
      <c r="N384" s="158">
        <f t="shared" si="28"/>
        <v>0</v>
      </c>
      <c r="O384" s="158">
        <f t="shared" si="28"/>
        <v>0</v>
      </c>
      <c r="P384" s="158">
        <f t="shared" si="28"/>
        <v>0</v>
      </c>
      <c r="Q384" s="158">
        <f t="shared" si="28"/>
        <v>0</v>
      </c>
      <c r="R384" s="158">
        <f t="shared" si="28"/>
        <v>0</v>
      </c>
      <c r="S384" s="158">
        <f t="shared" si="28"/>
        <v>0</v>
      </c>
      <c r="T384" s="158">
        <f t="shared" si="28"/>
        <v>0</v>
      </c>
      <c r="U384" s="158">
        <f t="shared" si="28"/>
        <v>0</v>
      </c>
      <c r="V384" s="158">
        <f t="shared" si="28"/>
        <v>0</v>
      </c>
      <c r="W384" s="159">
        <f t="shared" si="28"/>
        <v>0</v>
      </c>
      <c r="X384" s="159">
        <f t="shared" si="28"/>
        <v>0</v>
      </c>
      <c r="Y384" s="146">
        <f t="shared" si="13"/>
        <v>0</v>
      </c>
      <c r="Z384" s="159">
        <f t="shared" si="28"/>
        <v>0</v>
      </c>
      <c r="AA384" s="159">
        <f t="shared" si="28"/>
        <v>0</v>
      </c>
    </row>
    <row r="385" spans="2:27" s="117" customFormat="1" ht="17.399999999999999" hidden="1">
      <c r="B385" s="160"/>
      <c r="C385" s="161">
        <v>3110</v>
      </c>
      <c r="D385" s="168" t="s">
        <v>154</v>
      </c>
      <c r="E385" s="168" t="s">
        <v>154</v>
      </c>
      <c r="F385" s="161"/>
      <c r="G385" s="161">
        <v>3110</v>
      </c>
      <c r="H385" s="162"/>
      <c r="I385" s="163">
        <f>I451</f>
        <v>0</v>
      </c>
      <c r="J385" s="163">
        <f t="shared" ref="J385:W385" si="29">J451</f>
        <v>0</v>
      </c>
      <c r="K385" s="163">
        <f t="shared" si="29"/>
        <v>0</v>
      </c>
      <c r="L385" s="163">
        <f>L451</f>
        <v>0</v>
      </c>
      <c r="M385" s="163">
        <f>M451</f>
        <v>0</v>
      </c>
      <c r="N385" s="163">
        <f t="shared" si="29"/>
        <v>0</v>
      </c>
      <c r="O385" s="163">
        <f t="shared" si="29"/>
        <v>0</v>
      </c>
      <c r="P385" s="163">
        <f t="shared" si="29"/>
        <v>0</v>
      </c>
      <c r="Q385" s="163">
        <f t="shared" si="29"/>
        <v>0</v>
      </c>
      <c r="R385" s="163">
        <f t="shared" si="29"/>
        <v>0</v>
      </c>
      <c r="S385" s="163">
        <f t="shared" si="29"/>
        <v>0</v>
      </c>
      <c r="T385" s="163">
        <f t="shared" si="29"/>
        <v>0</v>
      </c>
      <c r="U385" s="163">
        <f t="shared" si="29"/>
        <v>0</v>
      </c>
      <c r="V385" s="163">
        <f t="shared" si="29"/>
        <v>0</v>
      </c>
      <c r="W385" s="164">
        <f t="shared" si="29"/>
        <v>0</v>
      </c>
      <c r="X385" s="164">
        <f>X451</f>
        <v>0</v>
      </c>
      <c r="Y385" s="146">
        <f t="shared" si="13"/>
        <v>0</v>
      </c>
      <c r="Z385" s="164">
        <f>Z451</f>
        <v>0</v>
      </c>
      <c r="AA385" s="164">
        <f>AA451</f>
        <v>0</v>
      </c>
    </row>
    <row r="386" spans="2:27" s="117" customFormat="1" ht="17.399999999999999" hidden="1">
      <c r="B386" s="156"/>
      <c r="C386" s="157"/>
      <c r="D386" s="169" t="s">
        <v>426</v>
      </c>
      <c r="E386" s="157"/>
      <c r="F386" s="165"/>
      <c r="G386" s="157"/>
      <c r="H386" s="129"/>
      <c r="I386" s="158">
        <f>I387</f>
        <v>0</v>
      </c>
      <c r="J386" s="158">
        <f t="shared" ref="J386:W386" si="30">J387</f>
        <v>0</v>
      </c>
      <c r="K386" s="158">
        <f t="shared" si="30"/>
        <v>0</v>
      </c>
      <c r="L386" s="158">
        <f t="shared" si="30"/>
        <v>0</v>
      </c>
      <c r="M386" s="158">
        <f t="shared" si="30"/>
        <v>0</v>
      </c>
      <c r="N386" s="158">
        <f t="shared" si="30"/>
        <v>0</v>
      </c>
      <c r="O386" s="158">
        <f t="shared" si="30"/>
        <v>0</v>
      </c>
      <c r="P386" s="158">
        <f t="shared" si="30"/>
        <v>0</v>
      </c>
      <c r="Q386" s="158">
        <f t="shared" si="30"/>
        <v>0</v>
      </c>
      <c r="R386" s="158">
        <f t="shared" si="30"/>
        <v>0</v>
      </c>
      <c r="S386" s="158">
        <f t="shared" si="30"/>
        <v>0</v>
      </c>
      <c r="T386" s="158">
        <f t="shared" si="30"/>
        <v>0</v>
      </c>
      <c r="U386" s="158">
        <f t="shared" si="30"/>
        <v>0</v>
      </c>
      <c r="V386" s="158">
        <f t="shared" si="30"/>
        <v>0</v>
      </c>
      <c r="W386" s="158">
        <f t="shared" si="30"/>
        <v>0</v>
      </c>
      <c r="X386" s="158">
        <f>X387</f>
        <v>0</v>
      </c>
      <c r="Y386" s="146">
        <f t="shared" si="13"/>
        <v>0</v>
      </c>
      <c r="Z386" s="158">
        <f>Z387</f>
        <v>0</v>
      </c>
      <c r="AA386" s="158">
        <f>AA387</f>
        <v>0</v>
      </c>
    </row>
    <row r="387" spans="2:27" s="117" customFormat="1" ht="17.399999999999999" hidden="1">
      <c r="B387" s="160"/>
      <c r="C387" s="161">
        <v>3110</v>
      </c>
      <c r="D387" s="170" t="s">
        <v>426</v>
      </c>
      <c r="E387" s="168" t="s">
        <v>154</v>
      </c>
      <c r="F387" s="161"/>
      <c r="G387" s="161">
        <v>3110</v>
      </c>
      <c r="H387" s="162"/>
      <c r="I387" s="163">
        <f>I454</f>
        <v>0</v>
      </c>
      <c r="J387" s="163">
        <f t="shared" ref="J387:W387" si="31">J454</f>
        <v>0</v>
      </c>
      <c r="K387" s="163">
        <f t="shared" si="31"/>
        <v>0</v>
      </c>
      <c r="L387" s="163">
        <f>L454</f>
        <v>0</v>
      </c>
      <c r="M387" s="163">
        <f>M454</f>
        <v>0</v>
      </c>
      <c r="N387" s="163">
        <f t="shared" si="31"/>
        <v>0</v>
      </c>
      <c r="O387" s="163">
        <f t="shared" si="31"/>
        <v>0</v>
      </c>
      <c r="P387" s="163">
        <f t="shared" si="31"/>
        <v>0</v>
      </c>
      <c r="Q387" s="163">
        <f t="shared" si="31"/>
        <v>0</v>
      </c>
      <c r="R387" s="163">
        <f t="shared" si="31"/>
        <v>0</v>
      </c>
      <c r="S387" s="163">
        <f t="shared" si="31"/>
        <v>0</v>
      </c>
      <c r="T387" s="163">
        <f t="shared" si="31"/>
        <v>0</v>
      </c>
      <c r="U387" s="163">
        <f t="shared" si="31"/>
        <v>0</v>
      </c>
      <c r="V387" s="163">
        <f t="shared" si="31"/>
        <v>0</v>
      </c>
      <c r="W387" s="163">
        <f t="shared" si="31"/>
        <v>0</v>
      </c>
      <c r="X387" s="163">
        <f>X454</f>
        <v>0</v>
      </c>
      <c r="Y387" s="146">
        <f t="shared" si="13"/>
        <v>0</v>
      </c>
      <c r="Z387" s="163">
        <f>Z454</f>
        <v>0</v>
      </c>
      <c r="AA387" s="163">
        <f>AA454</f>
        <v>0</v>
      </c>
    </row>
    <row r="388" spans="2:27" s="117" customFormat="1" ht="17.399999999999999" hidden="1">
      <c r="B388" s="156"/>
      <c r="C388" s="157"/>
      <c r="D388" s="167" t="s">
        <v>157</v>
      </c>
      <c r="E388" s="157"/>
      <c r="F388" s="165"/>
      <c r="G388" s="157"/>
      <c r="H388" s="129"/>
      <c r="I388" s="158">
        <f>I389</f>
        <v>0</v>
      </c>
      <c r="J388" s="158">
        <f t="shared" ref="J388:AA388" si="32">J389</f>
        <v>0</v>
      </c>
      <c r="K388" s="158">
        <f t="shared" si="32"/>
        <v>0</v>
      </c>
      <c r="L388" s="158">
        <f t="shared" si="32"/>
        <v>0</v>
      </c>
      <c r="M388" s="158">
        <f t="shared" si="32"/>
        <v>0</v>
      </c>
      <c r="N388" s="158">
        <f t="shared" si="32"/>
        <v>0</v>
      </c>
      <c r="O388" s="158">
        <f t="shared" si="32"/>
        <v>0</v>
      </c>
      <c r="P388" s="158">
        <f t="shared" si="32"/>
        <v>0</v>
      </c>
      <c r="Q388" s="158">
        <f t="shared" si="32"/>
        <v>0</v>
      </c>
      <c r="R388" s="158">
        <f t="shared" si="32"/>
        <v>0</v>
      </c>
      <c r="S388" s="158">
        <f t="shared" si="32"/>
        <v>0</v>
      </c>
      <c r="T388" s="158">
        <f t="shared" si="32"/>
        <v>0</v>
      </c>
      <c r="U388" s="158">
        <f t="shared" si="32"/>
        <v>0</v>
      </c>
      <c r="V388" s="158">
        <f t="shared" si="32"/>
        <v>0</v>
      </c>
      <c r="W388" s="159">
        <f t="shared" si="32"/>
        <v>0</v>
      </c>
      <c r="X388" s="159">
        <f t="shared" si="32"/>
        <v>0</v>
      </c>
      <c r="Y388" s="146">
        <f t="shared" si="13"/>
        <v>0</v>
      </c>
      <c r="Z388" s="159">
        <f t="shared" si="32"/>
        <v>0</v>
      </c>
      <c r="AA388" s="159">
        <f t="shared" si="32"/>
        <v>0</v>
      </c>
    </row>
    <row r="389" spans="2:27" s="117" customFormat="1" ht="17.399999999999999" hidden="1">
      <c r="B389" s="160"/>
      <c r="C389" s="161">
        <v>3110</v>
      </c>
      <c r="D389" s="168" t="s">
        <v>157</v>
      </c>
      <c r="E389" s="168" t="s">
        <v>157</v>
      </c>
      <c r="F389" s="161"/>
      <c r="G389" s="161">
        <v>3110</v>
      </c>
      <c r="H389" s="162"/>
      <c r="I389" s="163">
        <f>I450</f>
        <v>0</v>
      </c>
      <c r="J389" s="163">
        <f t="shared" ref="J389:W389" si="33">J450</f>
        <v>0</v>
      </c>
      <c r="K389" s="163">
        <f t="shared" si="33"/>
        <v>0</v>
      </c>
      <c r="L389" s="163">
        <f>L450</f>
        <v>0</v>
      </c>
      <c r="M389" s="163">
        <f>M450</f>
        <v>0</v>
      </c>
      <c r="N389" s="163">
        <f t="shared" si="33"/>
        <v>0</v>
      </c>
      <c r="O389" s="163">
        <f t="shared" si="33"/>
        <v>0</v>
      </c>
      <c r="P389" s="163">
        <f t="shared" si="33"/>
        <v>0</v>
      </c>
      <c r="Q389" s="163">
        <f t="shared" si="33"/>
        <v>0</v>
      </c>
      <c r="R389" s="163">
        <f t="shared" si="33"/>
        <v>0</v>
      </c>
      <c r="S389" s="163">
        <f t="shared" si="33"/>
        <v>0</v>
      </c>
      <c r="T389" s="163">
        <f t="shared" si="33"/>
        <v>0</v>
      </c>
      <c r="U389" s="163">
        <f t="shared" si="33"/>
        <v>0</v>
      </c>
      <c r="V389" s="163">
        <f t="shared" si="33"/>
        <v>0</v>
      </c>
      <c r="W389" s="164">
        <f t="shared" si="33"/>
        <v>0</v>
      </c>
      <c r="X389" s="164">
        <f>X450</f>
        <v>0</v>
      </c>
      <c r="Y389" s="146">
        <f t="shared" si="13"/>
        <v>0</v>
      </c>
      <c r="Z389" s="164">
        <f>Z450</f>
        <v>0</v>
      </c>
      <c r="AA389" s="164">
        <f>AA450</f>
        <v>0</v>
      </c>
    </row>
    <row r="390" spans="2:27" s="116" customFormat="1" ht="17.399999999999999">
      <c r="B390" s="156"/>
      <c r="C390" s="157"/>
      <c r="D390" s="157" t="s">
        <v>422</v>
      </c>
      <c r="E390" s="157" t="s">
        <v>75</v>
      </c>
      <c r="F390" s="165"/>
      <c r="G390" s="157"/>
      <c r="H390" s="129"/>
      <c r="I390" s="158">
        <f>I391</f>
        <v>0</v>
      </c>
      <c r="J390" s="158">
        <f t="shared" ref="J390:AA390" si="34">J391</f>
        <v>1000000</v>
      </c>
      <c r="K390" s="158">
        <f t="shared" si="34"/>
        <v>0</v>
      </c>
      <c r="L390" s="158">
        <f t="shared" si="34"/>
        <v>0</v>
      </c>
      <c r="M390" s="158">
        <f t="shared" si="34"/>
        <v>0</v>
      </c>
      <c r="N390" s="158">
        <f t="shared" si="34"/>
        <v>0</v>
      </c>
      <c r="O390" s="158">
        <f t="shared" si="34"/>
        <v>400000</v>
      </c>
      <c r="P390" s="158">
        <f t="shared" si="34"/>
        <v>400000</v>
      </c>
      <c r="Q390" s="158">
        <f t="shared" si="34"/>
        <v>200000</v>
      </c>
      <c r="R390" s="158">
        <f t="shared" si="34"/>
        <v>0</v>
      </c>
      <c r="S390" s="158">
        <f t="shared" si="34"/>
        <v>0</v>
      </c>
      <c r="T390" s="158">
        <f t="shared" si="34"/>
        <v>0</v>
      </c>
      <c r="U390" s="158">
        <f t="shared" si="34"/>
        <v>0</v>
      </c>
      <c r="V390" s="158">
        <f t="shared" si="34"/>
        <v>0</v>
      </c>
      <c r="W390" s="159">
        <f t="shared" si="34"/>
        <v>0</v>
      </c>
      <c r="X390" s="159">
        <f t="shared" si="34"/>
        <v>1000000</v>
      </c>
      <c r="Y390" s="146">
        <f t="shared" si="13"/>
        <v>0</v>
      </c>
      <c r="Z390" s="159">
        <f t="shared" si="34"/>
        <v>0</v>
      </c>
      <c r="AA390" s="159">
        <f t="shared" si="34"/>
        <v>0</v>
      </c>
    </row>
    <row r="391" spans="2:27" s="117" customFormat="1" ht="17.399999999999999">
      <c r="B391" s="160"/>
      <c r="C391" s="161">
        <v>3110</v>
      </c>
      <c r="D391" s="161" t="s">
        <v>422</v>
      </c>
      <c r="E391" s="227"/>
      <c r="F391" s="161"/>
      <c r="G391" s="161"/>
      <c r="H391" s="162"/>
      <c r="I391" s="163">
        <f>I445</f>
        <v>0</v>
      </c>
      <c r="J391" s="163">
        <f>J445</f>
        <v>1000000</v>
      </c>
      <c r="K391" s="163">
        <f t="shared" ref="K391:W391" si="35">K445</f>
        <v>0</v>
      </c>
      <c r="L391" s="163">
        <f>L445</f>
        <v>0</v>
      </c>
      <c r="M391" s="163">
        <f>M445</f>
        <v>0</v>
      </c>
      <c r="N391" s="163">
        <f t="shared" si="35"/>
        <v>0</v>
      </c>
      <c r="O391" s="163">
        <f t="shared" si="35"/>
        <v>400000</v>
      </c>
      <c r="P391" s="163">
        <f t="shared" si="35"/>
        <v>400000</v>
      </c>
      <c r="Q391" s="163">
        <f t="shared" si="35"/>
        <v>200000</v>
      </c>
      <c r="R391" s="163">
        <f t="shared" si="35"/>
        <v>0</v>
      </c>
      <c r="S391" s="163">
        <f t="shared" si="35"/>
        <v>0</v>
      </c>
      <c r="T391" s="163">
        <f t="shared" si="35"/>
        <v>0</v>
      </c>
      <c r="U391" s="163">
        <f t="shared" si="35"/>
        <v>0</v>
      </c>
      <c r="V391" s="163">
        <f t="shared" si="35"/>
        <v>0</v>
      </c>
      <c r="W391" s="164">
        <f t="shared" si="35"/>
        <v>0</v>
      </c>
      <c r="X391" s="164">
        <f>X445</f>
        <v>1000000</v>
      </c>
      <c r="Y391" s="146">
        <f t="shared" si="13"/>
        <v>0</v>
      </c>
      <c r="Z391" s="164">
        <f>Z445</f>
        <v>0</v>
      </c>
      <c r="AA391" s="164">
        <f>AA445</f>
        <v>0</v>
      </c>
    </row>
    <row r="392" spans="2:27" s="116" customFormat="1" ht="17.399999999999999" hidden="1">
      <c r="B392" s="156"/>
      <c r="C392" s="157"/>
      <c r="D392" s="171" t="s">
        <v>216</v>
      </c>
      <c r="E392" s="157"/>
      <c r="F392" s="165"/>
      <c r="G392" s="157"/>
      <c r="H392" s="129"/>
      <c r="I392" s="158">
        <f>I393</f>
        <v>0</v>
      </c>
      <c r="J392" s="158">
        <f t="shared" ref="J392:AA392" si="36">J393</f>
        <v>0</v>
      </c>
      <c r="K392" s="158">
        <f t="shared" si="36"/>
        <v>0</v>
      </c>
      <c r="L392" s="158">
        <f t="shared" si="36"/>
        <v>0</v>
      </c>
      <c r="M392" s="158">
        <f t="shared" si="36"/>
        <v>0</v>
      </c>
      <c r="N392" s="158">
        <f t="shared" si="36"/>
        <v>0</v>
      </c>
      <c r="O392" s="158">
        <f t="shared" si="36"/>
        <v>0</v>
      </c>
      <c r="P392" s="158">
        <f t="shared" si="36"/>
        <v>0</v>
      </c>
      <c r="Q392" s="158">
        <f t="shared" si="36"/>
        <v>0</v>
      </c>
      <c r="R392" s="158">
        <f t="shared" si="36"/>
        <v>0</v>
      </c>
      <c r="S392" s="158">
        <f t="shared" si="36"/>
        <v>0</v>
      </c>
      <c r="T392" s="158">
        <f t="shared" si="36"/>
        <v>0</v>
      </c>
      <c r="U392" s="158">
        <f t="shared" si="36"/>
        <v>0</v>
      </c>
      <c r="V392" s="158">
        <f t="shared" si="36"/>
        <v>0</v>
      </c>
      <c r="W392" s="159">
        <f t="shared" si="36"/>
        <v>0</v>
      </c>
      <c r="X392" s="159">
        <f t="shared" si="36"/>
        <v>0</v>
      </c>
      <c r="Y392" s="146">
        <f t="shared" si="13"/>
        <v>0</v>
      </c>
      <c r="Z392" s="159">
        <f t="shared" si="36"/>
        <v>0</v>
      </c>
      <c r="AA392" s="159">
        <f t="shared" si="36"/>
        <v>0</v>
      </c>
    </row>
    <row r="393" spans="2:27" s="117" customFormat="1" ht="17.399999999999999" hidden="1">
      <c r="B393" s="160"/>
      <c r="C393" s="161">
        <v>3110</v>
      </c>
      <c r="D393" s="172" t="s">
        <v>216</v>
      </c>
      <c r="E393" s="172" t="s">
        <v>216</v>
      </c>
      <c r="F393" s="161"/>
      <c r="G393" s="161">
        <v>3110</v>
      </c>
      <c r="H393" s="162"/>
      <c r="I393" s="163">
        <f>I452</f>
        <v>0</v>
      </c>
      <c r="J393" s="163">
        <f t="shared" ref="J393:W393" si="37">J452</f>
        <v>0</v>
      </c>
      <c r="K393" s="163">
        <f t="shared" si="37"/>
        <v>0</v>
      </c>
      <c r="L393" s="163">
        <f>L452</f>
        <v>0</v>
      </c>
      <c r="M393" s="163">
        <f>M452</f>
        <v>0</v>
      </c>
      <c r="N393" s="163">
        <f t="shared" si="37"/>
        <v>0</v>
      </c>
      <c r="O393" s="163">
        <f t="shared" si="37"/>
        <v>0</v>
      </c>
      <c r="P393" s="163">
        <f t="shared" si="37"/>
        <v>0</v>
      </c>
      <c r="Q393" s="163">
        <f t="shared" si="37"/>
        <v>0</v>
      </c>
      <c r="R393" s="163">
        <f t="shared" si="37"/>
        <v>0</v>
      </c>
      <c r="S393" s="163">
        <f t="shared" si="37"/>
        <v>0</v>
      </c>
      <c r="T393" s="163">
        <f t="shared" si="37"/>
        <v>0</v>
      </c>
      <c r="U393" s="163">
        <f t="shared" si="37"/>
        <v>0</v>
      </c>
      <c r="V393" s="163">
        <f t="shared" si="37"/>
        <v>0</v>
      </c>
      <c r="W393" s="164">
        <f t="shared" si="37"/>
        <v>0</v>
      </c>
      <c r="X393" s="164">
        <f>X452</f>
        <v>0</v>
      </c>
      <c r="Y393" s="146">
        <f t="shared" si="13"/>
        <v>0</v>
      </c>
      <c r="Z393" s="164">
        <f>Z452</f>
        <v>0</v>
      </c>
      <c r="AA393" s="164">
        <f>AA452</f>
        <v>0</v>
      </c>
    </row>
    <row r="394" spans="2:27" s="117" customFormat="1" ht="17.399999999999999" hidden="1">
      <c r="B394" s="156"/>
      <c r="C394" s="157"/>
      <c r="D394" s="173" t="s">
        <v>427</v>
      </c>
      <c r="E394" s="157"/>
      <c r="F394" s="165"/>
      <c r="G394" s="157"/>
      <c r="H394" s="129"/>
      <c r="I394" s="158">
        <f>I395</f>
        <v>0</v>
      </c>
      <c r="J394" s="158">
        <f t="shared" ref="J394:W394" si="38">J395</f>
        <v>0</v>
      </c>
      <c r="K394" s="158">
        <f t="shared" si="38"/>
        <v>0</v>
      </c>
      <c r="L394" s="158">
        <f t="shared" si="38"/>
        <v>0</v>
      </c>
      <c r="M394" s="158">
        <f t="shared" si="38"/>
        <v>0</v>
      </c>
      <c r="N394" s="158">
        <f t="shared" si="38"/>
        <v>0</v>
      </c>
      <c r="O394" s="158">
        <f t="shared" si="38"/>
        <v>0</v>
      </c>
      <c r="P394" s="158">
        <f t="shared" si="38"/>
        <v>0</v>
      </c>
      <c r="Q394" s="158">
        <f t="shared" si="38"/>
        <v>0</v>
      </c>
      <c r="R394" s="158">
        <f t="shared" si="38"/>
        <v>0</v>
      </c>
      <c r="S394" s="158">
        <f t="shared" si="38"/>
        <v>0</v>
      </c>
      <c r="T394" s="158">
        <f t="shared" si="38"/>
        <v>0</v>
      </c>
      <c r="U394" s="158">
        <f t="shared" si="38"/>
        <v>0</v>
      </c>
      <c r="V394" s="158">
        <f t="shared" si="38"/>
        <v>0</v>
      </c>
      <c r="W394" s="158">
        <f t="shared" si="38"/>
        <v>0</v>
      </c>
      <c r="X394" s="158">
        <f>X395</f>
        <v>0</v>
      </c>
      <c r="Y394" s="146">
        <f t="shared" si="13"/>
        <v>0</v>
      </c>
      <c r="Z394" s="158">
        <f>Z395</f>
        <v>0</v>
      </c>
      <c r="AA394" s="158">
        <f>AA395</f>
        <v>0</v>
      </c>
    </row>
    <row r="395" spans="2:27" s="117" customFormat="1" ht="17.399999999999999" hidden="1">
      <c r="B395" s="160"/>
      <c r="C395" s="161">
        <v>3110</v>
      </c>
      <c r="D395" s="174" t="s">
        <v>427</v>
      </c>
      <c r="E395" s="172" t="s">
        <v>216</v>
      </c>
      <c r="F395" s="161"/>
      <c r="G395" s="161">
        <v>3110</v>
      </c>
      <c r="H395" s="162"/>
      <c r="I395" s="163">
        <f>I453</f>
        <v>0</v>
      </c>
      <c r="J395" s="163">
        <f t="shared" ref="J395:W395" si="39">J453</f>
        <v>0</v>
      </c>
      <c r="K395" s="163">
        <f t="shared" si="39"/>
        <v>0</v>
      </c>
      <c r="L395" s="163">
        <f>L453</f>
        <v>0</v>
      </c>
      <c r="M395" s="163">
        <f>M453</f>
        <v>0</v>
      </c>
      <c r="N395" s="163">
        <f t="shared" si="39"/>
        <v>0</v>
      </c>
      <c r="O395" s="163">
        <f t="shared" si="39"/>
        <v>0</v>
      </c>
      <c r="P395" s="163">
        <f t="shared" si="39"/>
        <v>0</v>
      </c>
      <c r="Q395" s="163">
        <f t="shared" si="39"/>
        <v>0</v>
      </c>
      <c r="R395" s="163">
        <f t="shared" si="39"/>
        <v>0</v>
      </c>
      <c r="S395" s="163">
        <f t="shared" si="39"/>
        <v>0</v>
      </c>
      <c r="T395" s="163">
        <f t="shared" si="39"/>
        <v>0</v>
      </c>
      <c r="U395" s="163">
        <f t="shared" si="39"/>
        <v>0</v>
      </c>
      <c r="V395" s="163">
        <f t="shared" si="39"/>
        <v>0</v>
      </c>
      <c r="W395" s="163">
        <f t="shared" si="39"/>
        <v>0</v>
      </c>
      <c r="X395" s="163">
        <f>X453</f>
        <v>0</v>
      </c>
      <c r="Y395" s="146">
        <f t="shared" si="13"/>
        <v>0</v>
      </c>
      <c r="Z395" s="163">
        <f>Z453</f>
        <v>0</v>
      </c>
      <c r="AA395" s="163">
        <f>AA453</f>
        <v>0</v>
      </c>
    </row>
    <row r="396" spans="2:27" s="116" customFormat="1" ht="17.399999999999999">
      <c r="B396" s="156"/>
      <c r="C396" s="157"/>
      <c r="D396" s="157" t="s">
        <v>89</v>
      </c>
      <c r="E396" s="157">
        <v>7321</v>
      </c>
      <c r="F396" s="157"/>
      <c r="G396" s="157"/>
      <c r="H396" s="129"/>
      <c r="I396" s="158">
        <f>SUM(I397:I401)</f>
        <v>0</v>
      </c>
      <c r="J396" s="158">
        <f>SUM(J397:J401)</f>
        <v>57298835.109999999</v>
      </c>
      <c r="K396" s="158">
        <f t="shared" ref="K396:AA396" si="40">SUM(K397:K401)</f>
        <v>0</v>
      </c>
      <c r="L396" s="158">
        <f t="shared" si="40"/>
        <v>0</v>
      </c>
      <c r="M396" s="158">
        <f t="shared" si="40"/>
        <v>0</v>
      </c>
      <c r="N396" s="158">
        <f t="shared" si="40"/>
        <v>2756500.3600000027</v>
      </c>
      <c r="O396" s="158">
        <f>SUM(O397:O401)</f>
        <v>3721935.5099999974</v>
      </c>
      <c r="P396" s="158">
        <f t="shared" si="40"/>
        <v>3450000</v>
      </c>
      <c r="Q396" s="158">
        <f t="shared" si="40"/>
        <v>12250000</v>
      </c>
      <c r="R396" s="158">
        <f t="shared" si="40"/>
        <v>12500000</v>
      </c>
      <c r="S396" s="158">
        <f t="shared" si="40"/>
        <v>5850000</v>
      </c>
      <c r="T396" s="158">
        <f t="shared" si="40"/>
        <v>4700000</v>
      </c>
      <c r="U396" s="158">
        <f t="shared" si="40"/>
        <v>5000000</v>
      </c>
      <c r="V396" s="158">
        <f t="shared" si="40"/>
        <v>2070399.24</v>
      </c>
      <c r="W396" s="158">
        <f t="shared" si="40"/>
        <v>5000000</v>
      </c>
      <c r="X396" s="158">
        <f t="shared" si="40"/>
        <v>57298835.109999999</v>
      </c>
      <c r="Y396" s="146">
        <f t="shared" si="13"/>
        <v>0</v>
      </c>
      <c r="Z396" s="158">
        <f t="shared" si="40"/>
        <v>0</v>
      </c>
      <c r="AA396" s="158">
        <f t="shared" si="40"/>
        <v>0</v>
      </c>
    </row>
    <row r="397" spans="2:27" s="116" customFormat="1" ht="17.399999999999999" hidden="1">
      <c r="B397" s="160"/>
      <c r="C397" s="161">
        <v>3132</v>
      </c>
      <c r="D397" s="161" t="s">
        <v>89</v>
      </c>
      <c r="E397" s="161"/>
      <c r="F397" s="161"/>
      <c r="G397" s="161">
        <v>3132</v>
      </c>
      <c r="H397" s="162"/>
      <c r="I397" s="163">
        <f>I461</f>
        <v>0</v>
      </c>
      <c r="J397" s="163">
        <f>J461</f>
        <v>0</v>
      </c>
      <c r="K397" s="163">
        <f>K461</f>
        <v>0</v>
      </c>
      <c r="L397" s="163">
        <f t="shared" ref="L397:X397" si="41">L461</f>
        <v>0</v>
      </c>
      <c r="M397" s="163">
        <f t="shared" si="41"/>
        <v>0</v>
      </c>
      <c r="N397" s="163">
        <f t="shared" si="41"/>
        <v>0</v>
      </c>
      <c r="O397" s="163">
        <f t="shared" si="41"/>
        <v>0</v>
      </c>
      <c r="P397" s="163">
        <f t="shared" si="41"/>
        <v>0</v>
      </c>
      <c r="Q397" s="163">
        <f t="shared" si="41"/>
        <v>0</v>
      </c>
      <c r="R397" s="163">
        <f t="shared" si="41"/>
        <v>0</v>
      </c>
      <c r="S397" s="163">
        <f t="shared" si="41"/>
        <v>0</v>
      </c>
      <c r="T397" s="163">
        <f t="shared" si="41"/>
        <v>0</v>
      </c>
      <c r="U397" s="163">
        <f t="shared" si="41"/>
        <v>0</v>
      </c>
      <c r="V397" s="163">
        <f t="shared" si="41"/>
        <v>0</v>
      </c>
      <c r="W397" s="163">
        <f t="shared" si="41"/>
        <v>0</v>
      </c>
      <c r="X397" s="163">
        <f t="shared" si="41"/>
        <v>0</v>
      </c>
      <c r="Y397" s="146">
        <f t="shared" ref="Y397:Y460" si="42">X397-J397</f>
        <v>0</v>
      </c>
      <c r="Z397" s="159"/>
      <c r="AA397" s="159"/>
    </row>
    <row r="398" spans="2:27" s="117" customFormat="1" ht="17.399999999999999">
      <c r="B398" s="160"/>
      <c r="C398" s="161">
        <v>3122</v>
      </c>
      <c r="D398" s="161" t="s">
        <v>89</v>
      </c>
      <c r="E398" s="161"/>
      <c r="F398" s="161"/>
      <c r="G398" s="161"/>
      <c r="H398" s="162"/>
      <c r="I398" s="163">
        <f>I456</f>
        <v>0</v>
      </c>
      <c r="J398" s="163">
        <f>J456</f>
        <v>2619484.5099999974</v>
      </c>
      <c r="K398" s="163">
        <f t="shared" ref="K398:W398" si="43">K456</f>
        <v>0</v>
      </c>
      <c r="L398" s="163">
        <f>L456</f>
        <v>0</v>
      </c>
      <c r="M398" s="163">
        <f>M456</f>
        <v>0</v>
      </c>
      <c r="N398" s="163">
        <f t="shared" si="43"/>
        <v>0</v>
      </c>
      <c r="O398" s="163">
        <f t="shared" si="43"/>
        <v>1569484.5099999974</v>
      </c>
      <c r="P398" s="163">
        <f t="shared" si="43"/>
        <v>0</v>
      </c>
      <c r="Q398" s="163">
        <f t="shared" si="43"/>
        <v>500000</v>
      </c>
      <c r="R398" s="163">
        <f t="shared" si="43"/>
        <v>500000</v>
      </c>
      <c r="S398" s="163">
        <f t="shared" si="43"/>
        <v>50000</v>
      </c>
      <c r="T398" s="163">
        <f t="shared" si="43"/>
        <v>0</v>
      </c>
      <c r="U398" s="163">
        <f t="shared" si="43"/>
        <v>0</v>
      </c>
      <c r="V398" s="163">
        <f t="shared" si="43"/>
        <v>0</v>
      </c>
      <c r="W398" s="164">
        <f t="shared" si="43"/>
        <v>0</v>
      </c>
      <c r="X398" s="164">
        <f>X456</f>
        <v>2619484.5099999974</v>
      </c>
      <c r="Y398" s="146">
        <f t="shared" si="42"/>
        <v>0</v>
      </c>
      <c r="Z398" s="164">
        <f>Z456</f>
        <v>0</v>
      </c>
      <c r="AA398" s="164">
        <f>AA456</f>
        <v>0</v>
      </c>
    </row>
    <row r="399" spans="2:27" s="117" customFormat="1" ht="17.399999999999999">
      <c r="B399" s="160"/>
      <c r="C399" s="161">
        <v>3142</v>
      </c>
      <c r="D399" s="161" t="s">
        <v>89</v>
      </c>
      <c r="E399" s="161"/>
      <c r="F399" s="161"/>
      <c r="G399" s="161"/>
      <c r="H399" s="162"/>
      <c r="I399" s="163">
        <f>I467</f>
        <v>0</v>
      </c>
      <c r="J399" s="163">
        <f>J467</f>
        <v>51420408.300000004</v>
      </c>
      <c r="K399" s="163">
        <f t="shared" ref="K399:V399" si="44">K467</f>
        <v>0</v>
      </c>
      <c r="L399" s="163">
        <f>L467</f>
        <v>0</v>
      </c>
      <c r="M399" s="163">
        <f>M467</f>
        <v>0</v>
      </c>
      <c r="N399" s="163">
        <f t="shared" si="44"/>
        <v>2347558.0600000028</v>
      </c>
      <c r="O399" s="163">
        <f>O467</f>
        <v>852451</v>
      </c>
      <c r="P399" s="163">
        <f>P467</f>
        <v>3000000</v>
      </c>
      <c r="Q399" s="163">
        <f t="shared" si="44"/>
        <v>11150000</v>
      </c>
      <c r="R399" s="163">
        <f t="shared" si="44"/>
        <v>12000000</v>
      </c>
      <c r="S399" s="163">
        <f t="shared" si="44"/>
        <v>5500000</v>
      </c>
      <c r="T399" s="163">
        <f t="shared" si="44"/>
        <v>4500000</v>
      </c>
      <c r="U399" s="163">
        <f t="shared" si="44"/>
        <v>5000000</v>
      </c>
      <c r="V399" s="163">
        <f t="shared" si="44"/>
        <v>2070399.24</v>
      </c>
      <c r="W399" s="164">
        <f>W467</f>
        <v>5000000</v>
      </c>
      <c r="X399" s="164">
        <f>X467</f>
        <v>51420408.300000004</v>
      </c>
      <c r="Y399" s="146">
        <f t="shared" si="42"/>
        <v>0</v>
      </c>
      <c r="Z399" s="164">
        <f t="shared" ref="Z399:AA401" si="45">Z467</f>
        <v>0</v>
      </c>
      <c r="AA399" s="164">
        <f t="shared" si="45"/>
        <v>0</v>
      </c>
    </row>
    <row r="400" spans="2:27" s="117" customFormat="1" ht="17.399999999999999">
      <c r="B400" s="160"/>
      <c r="C400" s="161">
        <v>3143</v>
      </c>
      <c r="D400" s="161" t="s">
        <v>89</v>
      </c>
      <c r="E400" s="161"/>
      <c r="F400" s="161"/>
      <c r="G400" s="161"/>
      <c r="H400" s="162"/>
      <c r="I400" s="163">
        <f>I472</f>
        <v>0</v>
      </c>
      <c r="J400" s="163">
        <f t="shared" ref="J400:X400" si="46">J472</f>
        <v>3258942.3</v>
      </c>
      <c r="K400" s="163">
        <f t="shared" si="46"/>
        <v>0</v>
      </c>
      <c r="L400" s="163">
        <f t="shared" si="46"/>
        <v>0</v>
      </c>
      <c r="M400" s="163">
        <f t="shared" si="46"/>
        <v>0</v>
      </c>
      <c r="N400" s="163">
        <f t="shared" si="46"/>
        <v>408942.3</v>
      </c>
      <c r="O400" s="163">
        <f t="shared" si="46"/>
        <v>1300000</v>
      </c>
      <c r="P400" s="163">
        <f t="shared" si="46"/>
        <v>450000</v>
      </c>
      <c r="Q400" s="163">
        <f t="shared" si="46"/>
        <v>600000</v>
      </c>
      <c r="R400" s="163">
        <f t="shared" si="46"/>
        <v>0</v>
      </c>
      <c r="S400" s="163">
        <f t="shared" si="46"/>
        <v>300000</v>
      </c>
      <c r="T400" s="163">
        <f t="shared" si="46"/>
        <v>200000</v>
      </c>
      <c r="U400" s="163">
        <f t="shared" si="46"/>
        <v>0</v>
      </c>
      <c r="V400" s="163">
        <f t="shared" si="46"/>
        <v>0</v>
      </c>
      <c r="W400" s="163">
        <f t="shared" si="46"/>
        <v>0</v>
      </c>
      <c r="X400" s="163">
        <f t="shared" si="46"/>
        <v>3258942.3</v>
      </c>
      <c r="Y400" s="146">
        <f t="shared" si="42"/>
        <v>0</v>
      </c>
      <c r="Z400" s="164">
        <f t="shared" si="45"/>
        <v>0</v>
      </c>
      <c r="AA400" s="164">
        <f t="shared" si="45"/>
        <v>0</v>
      </c>
    </row>
    <row r="401" spans="2:27" s="117" customFormat="1" ht="17.399999999999999" hidden="1">
      <c r="B401" s="160"/>
      <c r="C401" s="161">
        <v>3210</v>
      </c>
      <c r="D401" s="161" t="s">
        <v>89</v>
      </c>
      <c r="E401" s="161" t="s">
        <v>89</v>
      </c>
      <c r="F401" s="161"/>
      <c r="G401" s="161">
        <v>3210</v>
      </c>
      <c r="H401" s="162"/>
      <c r="I401" s="163">
        <f>I477</f>
        <v>0</v>
      </c>
      <c r="J401" s="163">
        <f t="shared" ref="J401:X401" si="47">J477</f>
        <v>0</v>
      </c>
      <c r="K401" s="163">
        <f t="shared" si="47"/>
        <v>0</v>
      </c>
      <c r="L401" s="163">
        <f t="shared" si="47"/>
        <v>0</v>
      </c>
      <c r="M401" s="163">
        <f t="shared" si="47"/>
        <v>0</v>
      </c>
      <c r="N401" s="163">
        <f t="shared" si="47"/>
        <v>0</v>
      </c>
      <c r="O401" s="163">
        <f t="shared" si="47"/>
        <v>0</v>
      </c>
      <c r="P401" s="163">
        <f t="shared" si="47"/>
        <v>0</v>
      </c>
      <c r="Q401" s="163">
        <f t="shared" si="47"/>
        <v>0</v>
      </c>
      <c r="R401" s="163">
        <f t="shared" si="47"/>
        <v>0</v>
      </c>
      <c r="S401" s="163">
        <f t="shared" si="47"/>
        <v>0</v>
      </c>
      <c r="T401" s="163">
        <f t="shared" si="47"/>
        <v>0</v>
      </c>
      <c r="U401" s="163">
        <f t="shared" si="47"/>
        <v>0</v>
      </c>
      <c r="V401" s="163">
        <f t="shared" si="47"/>
        <v>0</v>
      </c>
      <c r="W401" s="163">
        <f t="shared" si="47"/>
        <v>0</v>
      </c>
      <c r="X401" s="163">
        <f t="shared" si="47"/>
        <v>0</v>
      </c>
      <c r="Y401" s="146">
        <f t="shared" si="42"/>
        <v>0</v>
      </c>
      <c r="Z401" s="164">
        <f t="shared" si="45"/>
        <v>0</v>
      </c>
      <c r="AA401" s="164">
        <f t="shared" si="45"/>
        <v>0</v>
      </c>
    </row>
    <row r="402" spans="2:27" s="116" customFormat="1" ht="17.399999999999999" hidden="1">
      <c r="B402" s="156"/>
      <c r="C402" s="157"/>
      <c r="D402" s="157" t="s">
        <v>228</v>
      </c>
      <c r="E402" s="157" t="s">
        <v>228</v>
      </c>
      <c r="F402" s="157"/>
      <c r="G402" s="157">
        <v>3132</v>
      </c>
      <c r="H402" s="129"/>
      <c r="I402" s="158">
        <f>I403+I404</f>
        <v>0</v>
      </c>
      <c r="J402" s="158">
        <f t="shared" ref="J402:W402" si="48">J403+J404</f>
        <v>0</v>
      </c>
      <c r="K402" s="158">
        <f t="shared" si="48"/>
        <v>0</v>
      </c>
      <c r="L402" s="158">
        <f>L403+L404</f>
        <v>0</v>
      </c>
      <c r="M402" s="158">
        <f>M403+M404</f>
        <v>0</v>
      </c>
      <c r="N402" s="158">
        <f t="shared" si="48"/>
        <v>0</v>
      </c>
      <c r="O402" s="158">
        <f t="shared" si="48"/>
        <v>0</v>
      </c>
      <c r="P402" s="158">
        <f t="shared" si="48"/>
        <v>0</v>
      </c>
      <c r="Q402" s="158">
        <f t="shared" si="48"/>
        <v>0</v>
      </c>
      <c r="R402" s="158">
        <f t="shared" si="48"/>
        <v>0</v>
      </c>
      <c r="S402" s="158">
        <f t="shared" si="48"/>
        <v>0</v>
      </c>
      <c r="T402" s="158">
        <f t="shared" si="48"/>
        <v>0</v>
      </c>
      <c r="U402" s="158">
        <f t="shared" si="48"/>
        <v>0</v>
      </c>
      <c r="V402" s="158">
        <f t="shared" si="48"/>
        <v>0</v>
      </c>
      <c r="W402" s="159">
        <f t="shared" si="48"/>
        <v>0</v>
      </c>
      <c r="X402" s="159">
        <f>X403+X404</f>
        <v>0</v>
      </c>
      <c r="Y402" s="146">
        <f t="shared" si="42"/>
        <v>0</v>
      </c>
      <c r="Z402" s="159">
        <f>Z403+Z404</f>
        <v>0</v>
      </c>
      <c r="AA402" s="159">
        <f>AA403+AA404</f>
        <v>0</v>
      </c>
    </row>
    <row r="403" spans="2:27" s="117" customFormat="1" ht="17.399999999999999" hidden="1">
      <c r="B403" s="160"/>
      <c r="C403" s="161">
        <v>3110</v>
      </c>
      <c r="D403" s="161" t="s">
        <v>228</v>
      </c>
      <c r="E403" s="161" t="s">
        <v>228</v>
      </c>
      <c r="F403" s="161"/>
      <c r="G403" s="161">
        <v>3132</v>
      </c>
      <c r="H403" s="162"/>
      <c r="I403" s="163">
        <f>I479</f>
        <v>0</v>
      </c>
      <c r="J403" s="163">
        <f t="shared" ref="J403:W403" si="49">J479</f>
        <v>0</v>
      </c>
      <c r="K403" s="163">
        <f t="shared" si="49"/>
        <v>0</v>
      </c>
      <c r="L403" s="163">
        <f>L479</f>
        <v>0</v>
      </c>
      <c r="M403" s="163">
        <f>M479</f>
        <v>0</v>
      </c>
      <c r="N403" s="163">
        <f t="shared" si="49"/>
        <v>0</v>
      </c>
      <c r="O403" s="163">
        <f t="shared" si="49"/>
        <v>0</v>
      </c>
      <c r="P403" s="163">
        <f t="shared" si="49"/>
        <v>0</v>
      </c>
      <c r="Q403" s="163">
        <f t="shared" si="49"/>
        <v>0</v>
      </c>
      <c r="R403" s="163">
        <f t="shared" si="49"/>
        <v>0</v>
      </c>
      <c r="S403" s="163">
        <f t="shared" si="49"/>
        <v>0</v>
      </c>
      <c r="T403" s="163">
        <f t="shared" si="49"/>
        <v>0</v>
      </c>
      <c r="U403" s="163">
        <f t="shared" si="49"/>
        <v>0</v>
      </c>
      <c r="V403" s="163">
        <f t="shared" si="49"/>
        <v>0</v>
      </c>
      <c r="W403" s="164">
        <f t="shared" si="49"/>
        <v>0</v>
      </c>
      <c r="X403" s="164">
        <f>X479</f>
        <v>0</v>
      </c>
      <c r="Y403" s="146">
        <f t="shared" si="42"/>
        <v>0</v>
      </c>
      <c r="Z403" s="164">
        <f>Z479</f>
        <v>0</v>
      </c>
      <c r="AA403" s="164">
        <f>AA479</f>
        <v>0</v>
      </c>
    </row>
    <row r="404" spans="2:27" s="117" customFormat="1" ht="17.399999999999999" hidden="1">
      <c r="B404" s="160"/>
      <c r="C404" s="161">
        <v>3132</v>
      </c>
      <c r="D404" s="161" t="s">
        <v>228</v>
      </c>
      <c r="E404" s="161" t="s">
        <v>228</v>
      </c>
      <c r="F404" s="161"/>
      <c r="G404" s="161">
        <v>3132</v>
      </c>
      <c r="H404" s="162"/>
      <c r="I404" s="163">
        <f>I484</f>
        <v>0</v>
      </c>
      <c r="J404" s="163">
        <f t="shared" ref="J404:W404" si="50">J484</f>
        <v>0</v>
      </c>
      <c r="K404" s="163">
        <f t="shared" si="50"/>
        <v>0</v>
      </c>
      <c r="L404" s="163">
        <f>L484</f>
        <v>0</v>
      </c>
      <c r="M404" s="163">
        <f>M484</f>
        <v>0</v>
      </c>
      <c r="N404" s="163">
        <f t="shared" si="50"/>
        <v>0</v>
      </c>
      <c r="O404" s="163">
        <f t="shared" si="50"/>
        <v>0</v>
      </c>
      <c r="P404" s="163">
        <f t="shared" si="50"/>
        <v>0</v>
      </c>
      <c r="Q404" s="163">
        <f t="shared" si="50"/>
        <v>0</v>
      </c>
      <c r="R404" s="163">
        <f t="shared" si="50"/>
        <v>0</v>
      </c>
      <c r="S404" s="163">
        <f t="shared" si="50"/>
        <v>0</v>
      </c>
      <c r="T404" s="163">
        <f t="shared" si="50"/>
        <v>0</v>
      </c>
      <c r="U404" s="163">
        <f t="shared" si="50"/>
        <v>0</v>
      </c>
      <c r="V404" s="163">
        <f t="shared" si="50"/>
        <v>0</v>
      </c>
      <c r="W404" s="164">
        <f t="shared" si="50"/>
        <v>0</v>
      </c>
      <c r="X404" s="164">
        <f>X484</f>
        <v>0</v>
      </c>
      <c r="Y404" s="146">
        <f t="shared" si="42"/>
        <v>0</v>
      </c>
      <c r="Z404" s="164">
        <f>Z484</f>
        <v>0</v>
      </c>
      <c r="AA404" s="164">
        <f>AA484</f>
        <v>0</v>
      </c>
    </row>
    <row r="405" spans="2:27" ht="17.399999999999999" hidden="1">
      <c r="B405" s="176"/>
      <c r="C405" s="177"/>
      <c r="D405" s="177"/>
      <c r="E405" s="177"/>
      <c r="F405" s="177"/>
      <c r="G405" s="177"/>
      <c r="H405" s="127"/>
      <c r="I405" s="147"/>
      <c r="J405" s="147"/>
      <c r="K405" s="147"/>
      <c r="L405" s="147"/>
      <c r="M405" s="147"/>
      <c r="N405" s="147"/>
      <c r="O405" s="147"/>
      <c r="P405" s="147"/>
      <c r="Q405" s="147"/>
      <c r="R405" s="147"/>
      <c r="S405" s="147"/>
      <c r="T405" s="147"/>
      <c r="U405" s="147"/>
      <c r="V405" s="147"/>
      <c r="W405" s="148"/>
      <c r="X405" s="149">
        <f>SUM(N405:W405)</f>
        <v>0</v>
      </c>
      <c r="Y405" s="146">
        <f t="shared" si="42"/>
        <v>0</v>
      </c>
      <c r="Z405" s="145"/>
      <c r="AA405" s="145"/>
    </row>
    <row r="406" spans="2:27" ht="17.399999999999999" hidden="1">
      <c r="B406" s="176"/>
      <c r="C406" s="177"/>
      <c r="D406" s="177"/>
      <c r="E406" s="177"/>
      <c r="F406" s="177"/>
      <c r="G406" s="177"/>
      <c r="H406" s="127"/>
      <c r="I406" s="147"/>
      <c r="J406" s="147"/>
      <c r="K406" s="147"/>
      <c r="L406" s="149"/>
      <c r="M406" s="149"/>
      <c r="N406" s="149"/>
      <c r="O406" s="149"/>
      <c r="P406" s="149"/>
      <c r="Q406" s="149"/>
      <c r="R406" s="149"/>
      <c r="S406" s="149"/>
      <c r="T406" s="149"/>
      <c r="U406" s="149"/>
      <c r="V406" s="149"/>
      <c r="W406" s="184"/>
      <c r="X406" s="149">
        <f>SUM(N406:W406)</f>
        <v>0</v>
      </c>
      <c r="Y406" s="146">
        <f t="shared" si="42"/>
        <v>0</v>
      </c>
      <c r="Z406" s="145"/>
      <c r="AA406" s="145"/>
    </row>
    <row r="407" spans="2:27" ht="17.399999999999999" hidden="1">
      <c r="B407" s="176"/>
      <c r="C407" s="177"/>
      <c r="D407" s="177"/>
      <c r="E407" s="177"/>
      <c r="F407" s="177"/>
      <c r="G407" s="177"/>
      <c r="H407" s="127"/>
      <c r="I407" s="147"/>
      <c r="J407" s="147"/>
      <c r="K407" s="147"/>
      <c r="L407" s="149"/>
      <c r="M407" s="149"/>
      <c r="N407" s="149"/>
      <c r="O407" s="149"/>
      <c r="P407" s="149"/>
      <c r="Q407" s="149"/>
      <c r="R407" s="149"/>
      <c r="S407" s="149"/>
      <c r="T407" s="149"/>
      <c r="U407" s="149"/>
      <c r="V407" s="149"/>
      <c r="W407" s="184"/>
      <c r="X407" s="149">
        <f>SUM(N407:W407)</f>
        <v>0</v>
      </c>
      <c r="Y407" s="146">
        <f t="shared" si="42"/>
        <v>0</v>
      </c>
      <c r="Z407" s="145"/>
      <c r="AA407" s="145"/>
    </row>
    <row r="408" spans="2:27" s="115" customFormat="1" ht="16.8">
      <c r="B408" s="151"/>
      <c r="C408" s="152"/>
      <c r="D408" s="153"/>
      <c r="E408" s="151"/>
      <c r="F408" s="151"/>
      <c r="G408" s="151"/>
      <c r="H408" s="154"/>
      <c r="I408" s="155">
        <f>I409+I420+I431+I442+I445+I450+I451+I452+I455+I478</f>
        <v>0</v>
      </c>
      <c r="J408" s="155">
        <f t="shared" ref="J408:W408" si="51">J409+J420+J431+J442+J445+J450+J451+J452+J453+J454+J455+J478</f>
        <v>136479682.68000001</v>
      </c>
      <c r="K408" s="155">
        <f t="shared" si="51"/>
        <v>0</v>
      </c>
      <c r="L408" s="155">
        <f t="shared" si="51"/>
        <v>0</v>
      </c>
      <c r="M408" s="155">
        <f t="shared" si="51"/>
        <v>0</v>
      </c>
      <c r="N408" s="155">
        <f t="shared" si="51"/>
        <v>14001824.700000005</v>
      </c>
      <c r="O408" s="155">
        <f t="shared" si="51"/>
        <v>21971712.289999995</v>
      </c>
      <c r="P408" s="155">
        <f t="shared" si="51"/>
        <v>22475829.68</v>
      </c>
      <c r="Q408" s="155">
        <f t="shared" si="51"/>
        <v>23298823.210000001</v>
      </c>
      <c r="R408" s="155">
        <f t="shared" si="51"/>
        <v>20452011.73</v>
      </c>
      <c r="S408" s="155">
        <f t="shared" si="51"/>
        <v>9655976.0700000003</v>
      </c>
      <c r="T408" s="155">
        <f t="shared" si="51"/>
        <v>6216109.9199999999</v>
      </c>
      <c r="U408" s="155">
        <f t="shared" si="51"/>
        <v>6236995.8399999999</v>
      </c>
      <c r="V408" s="155">
        <f t="shared" si="51"/>
        <v>2170399.2400000002</v>
      </c>
      <c r="W408" s="155">
        <f t="shared" si="51"/>
        <v>10000000</v>
      </c>
      <c r="X408" s="155">
        <f>X409+X420+X431+X442+X445+X450+X451+X452+X453+X454+X455+X478</f>
        <v>136479682.68000001</v>
      </c>
      <c r="Y408" s="146">
        <f t="shared" si="42"/>
        <v>0</v>
      </c>
      <c r="Z408" s="178"/>
      <c r="AA408" s="178"/>
    </row>
    <row r="409" spans="2:27" s="116" customFormat="1" ht="16.8">
      <c r="B409" s="156"/>
      <c r="C409" s="156"/>
      <c r="D409" s="156" t="s">
        <v>100</v>
      </c>
      <c r="E409" s="156"/>
      <c r="F409" s="156"/>
      <c r="G409" s="156"/>
      <c r="H409" s="129"/>
      <c r="I409" s="158">
        <f>I410+I415</f>
        <v>0</v>
      </c>
      <c r="J409" s="158">
        <f t="shared" ref="J409:X409" si="52">J410+J415</f>
        <v>7819520.1100000013</v>
      </c>
      <c r="K409" s="158">
        <f t="shared" si="52"/>
        <v>0</v>
      </c>
      <c r="L409" s="158">
        <f>L410+L415</f>
        <v>0</v>
      </c>
      <c r="M409" s="158">
        <f>M410+M415</f>
        <v>0</v>
      </c>
      <c r="N409" s="158">
        <f t="shared" si="52"/>
        <v>1297033.6499999999</v>
      </c>
      <c r="O409" s="158">
        <f t="shared" si="52"/>
        <v>2107278.9699999997</v>
      </c>
      <c r="P409" s="158">
        <f t="shared" si="52"/>
        <v>528211.65</v>
      </c>
      <c r="Q409" s="158">
        <f t="shared" si="52"/>
        <v>2200000</v>
      </c>
      <c r="R409" s="158">
        <f t="shared" si="52"/>
        <v>0</v>
      </c>
      <c r="S409" s="158">
        <f t="shared" si="52"/>
        <v>1000000</v>
      </c>
      <c r="T409" s="158">
        <f t="shared" si="52"/>
        <v>0</v>
      </c>
      <c r="U409" s="158">
        <f t="shared" si="52"/>
        <v>586995.84</v>
      </c>
      <c r="V409" s="158">
        <f t="shared" si="52"/>
        <v>100000</v>
      </c>
      <c r="W409" s="159">
        <f t="shared" si="52"/>
        <v>0</v>
      </c>
      <c r="X409" s="158">
        <f t="shared" si="52"/>
        <v>7819520.1100000013</v>
      </c>
      <c r="Y409" s="146">
        <f t="shared" si="42"/>
        <v>0</v>
      </c>
      <c r="Z409" s="179"/>
      <c r="AA409" s="179"/>
    </row>
    <row r="410" spans="2:27" s="117" customFormat="1" ht="16.8">
      <c r="B410" s="160"/>
      <c r="C410" s="160">
        <v>3110</v>
      </c>
      <c r="D410" s="160" t="s">
        <v>100</v>
      </c>
      <c r="E410" s="180" t="s">
        <v>100</v>
      </c>
      <c r="F410" s="180"/>
      <c r="G410" s="180">
        <v>3110</v>
      </c>
      <c r="H410" s="162"/>
      <c r="I410" s="175">
        <f>SUM(I411:I414)</f>
        <v>0</v>
      </c>
      <c r="J410" s="175">
        <f t="shared" ref="J410:W410" si="53">SUM(J411:J414)</f>
        <v>1000000</v>
      </c>
      <c r="K410" s="175">
        <f t="shared" si="53"/>
        <v>0</v>
      </c>
      <c r="L410" s="175">
        <f>SUM(L411:L414)</f>
        <v>0</v>
      </c>
      <c r="M410" s="175">
        <f>SUM(M411:M414)</f>
        <v>0</v>
      </c>
      <c r="N410" s="175">
        <f t="shared" si="53"/>
        <v>0</v>
      </c>
      <c r="O410" s="175">
        <f t="shared" si="53"/>
        <v>200000</v>
      </c>
      <c r="P410" s="175">
        <f t="shared" si="53"/>
        <v>0</v>
      </c>
      <c r="Q410" s="175">
        <f t="shared" si="53"/>
        <v>800000</v>
      </c>
      <c r="R410" s="175">
        <f t="shared" si="53"/>
        <v>0</v>
      </c>
      <c r="S410" s="175">
        <f t="shared" si="53"/>
        <v>0</v>
      </c>
      <c r="T410" s="175">
        <f t="shared" si="53"/>
        <v>0</v>
      </c>
      <c r="U410" s="175">
        <f t="shared" si="53"/>
        <v>0</v>
      </c>
      <c r="V410" s="175">
        <f t="shared" si="53"/>
        <v>0</v>
      </c>
      <c r="W410" s="181">
        <f t="shared" si="53"/>
        <v>0</v>
      </c>
      <c r="X410" s="175">
        <f>SUM(X411:X414)</f>
        <v>1000000</v>
      </c>
      <c r="Y410" s="146">
        <f t="shared" si="42"/>
        <v>0</v>
      </c>
      <c r="Z410" s="182"/>
      <c r="AA410" s="182"/>
    </row>
    <row r="411" spans="2:27" ht="17.399999999999999">
      <c r="B411" s="183" t="s">
        <v>420</v>
      </c>
      <c r="C411" s="177">
        <v>3110</v>
      </c>
      <c r="D411" s="177" t="s">
        <v>100</v>
      </c>
      <c r="E411" s="177" t="s">
        <v>100</v>
      </c>
      <c r="F411" s="177"/>
      <c r="G411" s="240">
        <v>3110</v>
      </c>
      <c r="H411" s="127"/>
      <c r="I411" s="149">
        <f t="shared" ref="I411:X414" si="54">SUMIFS(I$12:I$368,$D$12:$D$368,$D411,$C$12:$C$368,$C411,$B$12:$B$368,$B411)</f>
        <v>0</v>
      </c>
      <c r="J411" s="149">
        <f t="shared" si="54"/>
        <v>1000000</v>
      </c>
      <c r="K411" s="149">
        <f t="shared" si="54"/>
        <v>0</v>
      </c>
      <c r="L411" s="149">
        <f t="shared" si="54"/>
        <v>0</v>
      </c>
      <c r="M411" s="149">
        <f t="shared" si="54"/>
        <v>0</v>
      </c>
      <c r="N411" s="149">
        <f t="shared" si="54"/>
        <v>0</v>
      </c>
      <c r="O411" s="149">
        <f t="shared" si="54"/>
        <v>200000</v>
      </c>
      <c r="P411" s="149">
        <f t="shared" si="54"/>
        <v>0</v>
      </c>
      <c r="Q411" s="149">
        <f t="shared" si="54"/>
        <v>800000</v>
      </c>
      <c r="R411" s="149">
        <f t="shared" si="54"/>
        <v>0</v>
      </c>
      <c r="S411" s="149">
        <f t="shared" si="54"/>
        <v>0</v>
      </c>
      <c r="T411" s="149">
        <f t="shared" si="54"/>
        <v>0</v>
      </c>
      <c r="U411" s="149">
        <f t="shared" si="54"/>
        <v>0</v>
      </c>
      <c r="V411" s="149">
        <f t="shared" si="54"/>
        <v>0</v>
      </c>
      <c r="W411" s="184">
        <f t="shared" si="54"/>
        <v>0</v>
      </c>
      <c r="X411" s="149">
        <f t="shared" si="54"/>
        <v>1000000</v>
      </c>
      <c r="Y411" s="146">
        <f t="shared" si="42"/>
        <v>0</v>
      </c>
      <c r="Z411" s="145"/>
      <c r="AA411" s="145"/>
    </row>
    <row r="412" spans="2:27" ht="17.399999999999999" hidden="1">
      <c r="B412" s="185" t="s">
        <v>417</v>
      </c>
      <c r="C412" s="177">
        <v>3110</v>
      </c>
      <c r="D412" s="177" t="s">
        <v>100</v>
      </c>
      <c r="E412" s="177" t="s">
        <v>100</v>
      </c>
      <c r="F412" s="177"/>
      <c r="G412" s="240">
        <v>3110</v>
      </c>
      <c r="H412" s="127"/>
      <c r="I412" s="149">
        <f t="shared" si="54"/>
        <v>0</v>
      </c>
      <c r="J412" s="149">
        <f t="shared" si="54"/>
        <v>0</v>
      </c>
      <c r="K412" s="149">
        <f t="shared" si="54"/>
        <v>0</v>
      </c>
      <c r="L412" s="149">
        <f t="shared" si="54"/>
        <v>0</v>
      </c>
      <c r="M412" s="149">
        <f t="shared" si="54"/>
        <v>0</v>
      </c>
      <c r="N412" s="149">
        <f t="shared" si="54"/>
        <v>0</v>
      </c>
      <c r="O412" s="149">
        <f t="shared" si="54"/>
        <v>0</v>
      </c>
      <c r="P412" s="149">
        <f t="shared" si="54"/>
        <v>0</v>
      </c>
      <c r="Q412" s="149">
        <f t="shared" si="54"/>
        <v>0</v>
      </c>
      <c r="R412" s="149">
        <f t="shared" si="54"/>
        <v>0</v>
      </c>
      <c r="S412" s="149">
        <f t="shared" si="54"/>
        <v>0</v>
      </c>
      <c r="T412" s="149">
        <f t="shared" si="54"/>
        <v>0</v>
      </c>
      <c r="U412" s="149">
        <f t="shared" si="54"/>
        <v>0</v>
      </c>
      <c r="V412" s="149">
        <f t="shared" si="54"/>
        <v>0</v>
      </c>
      <c r="W412" s="184">
        <f t="shared" si="54"/>
        <v>0</v>
      </c>
      <c r="X412" s="149">
        <f t="shared" si="54"/>
        <v>0</v>
      </c>
      <c r="Y412" s="146">
        <f t="shared" si="42"/>
        <v>0</v>
      </c>
      <c r="Z412" s="145"/>
      <c r="AA412" s="145"/>
    </row>
    <row r="413" spans="2:27" ht="17.399999999999999" hidden="1">
      <c r="B413" s="185" t="s">
        <v>419</v>
      </c>
      <c r="C413" s="177">
        <v>3110</v>
      </c>
      <c r="D413" s="177" t="s">
        <v>100</v>
      </c>
      <c r="E413" s="177" t="s">
        <v>100</v>
      </c>
      <c r="F413" s="177"/>
      <c r="G413" s="240">
        <v>3110</v>
      </c>
      <c r="H413" s="127"/>
      <c r="I413" s="149">
        <f t="shared" si="54"/>
        <v>0</v>
      </c>
      <c r="J413" s="149">
        <f t="shared" si="54"/>
        <v>0</v>
      </c>
      <c r="K413" s="149">
        <f t="shared" si="54"/>
        <v>0</v>
      </c>
      <c r="L413" s="149">
        <f t="shared" si="54"/>
        <v>0</v>
      </c>
      <c r="M413" s="149">
        <f t="shared" si="54"/>
        <v>0</v>
      </c>
      <c r="N413" s="149">
        <f t="shared" si="54"/>
        <v>0</v>
      </c>
      <c r="O413" s="149">
        <f t="shared" si="54"/>
        <v>0</v>
      </c>
      <c r="P413" s="149">
        <f t="shared" si="54"/>
        <v>0</v>
      </c>
      <c r="Q413" s="149">
        <f t="shared" si="54"/>
        <v>0</v>
      </c>
      <c r="R413" s="149">
        <f t="shared" si="54"/>
        <v>0</v>
      </c>
      <c r="S413" s="149">
        <f t="shared" si="54"/>
        <v>0</v>
      </c>
      <c r="T413" s="149">
        <f t="shared" si="54"/>
        <v>0</v>
      </c>
      <c r="U413" s="149">
        <f t="shared" si="54"/>
        <v>0</v>
      </c>
      <c r="V413" s="149">
        <f t="shared" si="54"/>
        <v>0</v>
      </c>
      <c r="W413" s="184">
        <f t="shared" si="54"/>
        <v>0</v>
      </c>
      <c r="X413" s="149">
        <f t="shared" si="54"/>
        <v>0</v>
      </c>
      <c r="Y413" s="146">
        <f t="shared" si="42"/>
        <v>0</v>
      </c>
      <c r="Z413" s="145"/>
      <c r="AA413" s="145"/>
    </row>
    <row r="414" spans="2:27" ht="17.399999999999999" hidden="1">
      <c r="B414" s="185" t="s">
        <v>418</v>
      </c>
      <c r="C414" s="177">
        <v>3110</v>
      </c>
      <c r="D414" s="177" t="s">
        <v>100</v>
      </c>
      <c r="E414" s="177" t="s">
        <v>100</v>
      </c>
      <c r="F414" s="177"/>
      <c r="G414" s="240">
        <v>3110</v>
      </c>
      <c r="H414" s="127"/>
      <c r="I414" s="149">
        <f t="shared" si="54"/>
        <v>0</v>
      </c>
      <c r="J414" s="149">
        <f t="shared" si="54"/>
        <v>0</v>
      </c>
      <c r="K414" s="149">
        <f t="shared" si="54"/>
        <v>0</v>
      </c>
      <c r="L414" s="149">
        <f t="shared" si="54"/>
        <v>0</v>
      </c>
      <c r="M414" s="149">
        <f t="shared" si="54"/>
        <v>0</v>
      </c>
      <c r="N414" s="149">
        <f t="shared" si="54"/>
        <v>0</v>
      </c>
      <c r="O414" s="149">
        <f t="shared" si="54"/>
        <v>0</v>
      </c>
      <c r="P414" s="149">
        <f t="shared" si="54"/>
        <v>0</v>
      </c>
      <c r="Q414" s="149">
        <f t="shared" si="54"/>
        <v>0</v>
      </c>
      <c r="R414" s="149">
        <f t="shared" si="54"/>
        <v>0</v>
      </c>
      <c r="S414" s="149">
        <f t="shared" si="54"/>
        <v>0</v>
      </c>
      <c r="T414" s="149">
        <f t="shared" si="54"/>
        <v>0</v>
      </c>
      <c r="U414" s="149">
        <f t="shared" si="54"/>
        <v>0</v>
      </c>
      <c r="V414" s="149">
        <f t="shared" si="54"/>
        <v>0</v>
      </c>
      <c r="W414" s="184">
        <f t="shared" si="54"/>
        <v>0</v>
      </c>
      <c r="X414" s="149">
        <f t="shared" si="54"/>
        <v>0</v>
      </c>
      <c r="Y414" s="146">
        <f t="shared" si="42"/>
        <v>0</v>
      </c>
      <c r="Z414" s="145"/>
      <c r="AA414" s="145"/>
    </row>
    <row r="415" spans="2:27" s="117" customFormat="1" ht="16.8">
      <c r="B415" s="186"/>
      <c r="C415" s="160">
        <v>3132</v>
      </c>
      <c r="D415" s="160" t="s">
        <v>100</v>
      </c>
      <c r="E415" s="180" t="s">
        <v>100</v>
      </c>
      <c r="F415" s="180"/>
      <c r="G415" s="180">
        <v>3132</v>
      </c>
      <c r="H415" s="162"/>
      <c r="I415" s="175">
        <f>SUM(I416:I419)</f>
        <v>0</v>
      </c>
      <c r="J415" s="175">
        <f t="shared" ref="J415:X415" si="55">SUM(J416:J419)</f>
        <v>6819520.1100000013</v>
      </c>
      <c r="K415" s="175">
        <f t="shared" si="55"/>
        <v>0</v>
      </c>
      <c r="L415" s="175">
        <f>SUM(L416:L419)</f>
        <v>0</v>
      </c>
      <c r="M415" s="175">
        <f>SUM(M416:M419)</f>
        <v>0</v>
      </c>
      <c r="N415" s="175">
        <f t="shared" si="55"/>
        <v>1297033.6499999999</v>
      </c>
      <c r="O415" s="175">
        <f t="shared" si="55"/>
        <v>1907278.97</v>
      </c>
      <c r="P415" s="175">
        <f t="shared" si="55"/>
        <v>528211.65</v>
      </c>
      <c r="Q415" s="175">
        <f t="shared" si="55"/>
        <v>1400000</v>
      </c>
      <c r="R415" s="175">
        <f t="shared" si="55"/>
        <v>0</v>
      </c>
      <c r="S415" s="175">
        <f t="shared" si="55"/>
        <v>1000000</v>
      </c>
      <c r="T415" s="175">
        <f t="shared" si="55"/>
        <v>0</v>
      </c>
      <c r="U415" s="175">
        <f t="shared" si="55"/>
        <v>586995.84</v>
      </c>
      <c r="V415" s="175">
        <f t="shared" si="55"/>
        <v>100000</v>
      </c>
      <c r="W415" s="181">
        <f t="shared" si="55"/>
        <v>0</v>
      </c>
      <c r="X415" s="175">
        <f t="shared" si="55"/>
        <v>6819520.1100000013</v>
      </c>
      <c r="Y415" s="146">
        <f t="shared" si="42"/>
        <v>0</v>
      </c>
      <c r="Z415" s="182"/>
      <c r="AA415" s="182"/>
    </row>
    <row r="416" spans="2:27" ht="17.399999999999999">
      <c r="B416" s="183" t="s">
        <v>420</v>
      </c>
      <c r="C416" s="177">
        <v>3132</v>
      </c>
      <c r="D416" s="177" t="s">
        <v>100</v>
      </c>
      <c r="E416" s="177" t="s">
        <v>100</v>
      </c>
      <c r="F416" s="177"/>
      <c r="G416" s="177">
        <v>3132</v>
      </c>
      <c r="H416" s="127"/>
      <c r="I416" s="149">
        <f t="shared" ref="I416:X419" si="56">SUMIFS(I$12:I$368,$D$12:$D$368,$D416,$C$12:$C$368,$C416,$B$12:$B$368,$B416)</f>
        <v>0</v>
      </c>
      <c r="J416" s="149">
        <f t="shared" si="56"/>
        <v>2400000</v>
      </c>
      <c r="K416" s="149">
        <f t="shared" si="56"/>
        <v>0</v>
      </c>
      <c r="L416" s="149">
        <f t="shared" si="56"/>
        <v>0</v>
      </c>
      <c r="M416" s="149">
        <f t="shared" si="56"/>
        <v>0</v>
      </c>
      <c r="N416" s="149">
        <f t="shared" si="56"/>
        <v>0</v>
      </c>
      <c r="O416" s="149">
        <f t="shared" si="56"/>
        <v>200000</v>
      </c>
      <c r="P416" s="149">
        <f t="shared" si="56"/>
        <v>0</v>
      </c>
      <c r="Q416" s="149">
        <f t="shared" si="56"/>
        <v>800000</v>
      </c>
      <c r="R416" s="149">
        <f t="shared" si="56"/>
        <v>0</v>
      </c>
      <c r="S416" s="149">
        <f t="shared" si="56"/>
        <v>800000</v>
      </c>
      <c r="T416" s="149">
        <f t="shared" si="56"/>
        <v>0</v>
      </c>
      <c r="U416" s="149">
        <f t="shared" si="56"/>
        <v>500000</v>
      </c>
      <c r="V416" s="149">
        <f t="shared" si="56"/>
        <v>100000</v>
      </c>
      <c r="W416" s="184">
        <f t="shared" si="56"/>
        <v>0</v>
      </c>
      <c r="X416" s="149">
        <f t="shared" si="56"/>
        <v>2400000</v>
      </c>
      <c r="Y416" s="146">
        <f t="shared" si="42"/>
        <v>0</v>
      </c>
      <c r="Z416" s="145"/>
      <c r="AA416" s="145"/>
    </row>
    <row r="417" spans="2:27" ht="17.399999999999999">
      <c r="B417" s="185" t="s">
        <v>417</v>
      </c>
      <c r="C417" s="177">
        <v>3132</v>
      </c>
      <c r="D417" s="177" t="s">
        <v>100</v>
      </c>
      <c r="E417" s="177" t="s">
        <v>100</v>
      </c>
      <c r="F417" s="177"/>
      <c r="G417" s="177">
        <v>3132</v>
      </c>
      <c r="H417" s="127"/>
      <c r="I417" s="149">
        <f t="shared" si="56"/>
        <v>0</v>
      </c>
      <c r="J417" s="149">
        <f t="shared" si="56"/>
        <v>1285621.4000000001</v>
      </c>
      <c r="K417" s="149">
        <f t="shared" si="56"/>
        <v>0</v>
      </c>
      <c r="L417" s="149">
        <f t="shared" si="56"/>
        <v>0</v>
      </c>
      <c r="M417" s="149">
        <f t="shared" si="56"/>
        <v>0</v>
      </c>
      <c r="N417" s="149">
        <f t="shared" si="56"/>
        <v>458649.35000000003</v>
      </c>
      <c r="O417" s="149">
        <f t="shared" si="56"/>
        <v>798760.4</v>
      </c>
      <c r="P417" s="149">
        <f t="shared" si="56"/>
        <v>28211.65</v>
      </c>
      <c r="Q417" s="149">
        <f t="shared" si="56"/>
        <v>0</v>
      </c>
      <c r="R417" s="149">
        <f t="shared" si="56"/>
        <v>0</v>
      </c>
      <c r="S417" s="149">
        <f t="shared" si="56"/>
        <v>0</v>
      </c>
      <c r="T417" s="149">
        <f t="shared" si="56"/>
        <v>0</v>
      </c>
      <c r="U417" s="149">
        <f t="shared" si="56"/>
        <v>0</v>
      </c>
      <c r="V417" s="149">
        <f t="shared" si="56"/>
        <v>0</v>
      </c>
      <c r="W417" s="184">
        <f t="shared" si="56"/>
        <v>0</v>
      </c>
      <c r="X417" s="149">
        <f t="shared" si="56"/>
        <v>1285621.4000000001</v>
      </c>
      <c r="Y417" s="146">
        <f t="shared" si="42"/>
        <v>0</v>
      </c>
      <c r="Z417" s="145"/>
      <c r="AA417" s="145"/>
    </row>
    <row r="418" spans="2:27" ht="17.399999999999999">
      <c r="B418" s="185" t="s">
        <v>419</v>
      </c>
      <c r="C418" s="177">
        <v>3132</v>
      </c>
      <c r="D418" s="177" t="s">
        <v>100</v>
      </c>
      <c r="E418" s="177" t="s">
        <v>100</v>
      </c>
      <c r="F418" s="177"/>
      <c r="G418" s="177">
        <v>3132</v>
      </c>
      <c r="H418" s="127"/>
      <c r="I418" s="149">
        <f t="shared" si="56"/>
        <v>0</v>
      </c>
      <c r="J418" s="149">
        <f t="shared" si="56"/>
        <v>2405380.14</v>
      </c>
      <c r="K418" s="149">
        <f t="shared" si="56"/>
        <v>0</v>
      </c>
      <c r="L418" s="149">
        <f t="shared" si="56"/>
        <v>0</v>
      </c>
      <c r="M418" s="149">
        <f t="shared" si="56"/>
        <v>0</v>
      </c>
      <c r="N418" s="149">
        <f t="shared" si="56"/>
        <v>723384.29999999993</v>
      </c>
      <c r="O418" s="149">
        <f t="shared" si="56"/>
        <v>645000</v>
      </c>
      <c r="P418" s="149">
        <f t="shared" si="56"/>
        <v>150000</v>
      </c>
      <c r="Q418" s="149">
        <f t="shared" si="56"/>
        <v>600000</v>
      </c>
      <c r="R418" s="149">
        <f t="shared" si="56"/>
        <v>0</v>
      </c>
      <c r="S418" s="149">
        <f t="shared" si="56"/>
        <v>200000</v>
      </c>
      <c r="T418" s="149">
        <f t="shared" si="56"/>
        <v>0</v>
      </c>
      <c r="U418" s="149">
        <f t="shared" si="56"/>
        <v>86995.839999999997</v>
      </c>
      <c r="V418" s="149">
        <f t="shared" si="56"/>
        <v>0</v>
      </c>
      <c r="W418" s="184">
        <f t="shared" si="56"/>
        <v>0</v>
      </c>
      <c r="X418" s="149">
        <f t="shared" si="56"/>
        <v>2405380.14</v>
      </c>
      <c r="Y418" s="146">
        <f t="shared" si="42"/>
        <v>0</v>
      </c>
      <c r="Z418" s="145"/>
      <c r="AA418" s="145"/>
    </row>
    <row r="419" spans="2:27" ht="17.399999999999999">
      <c r="B419" s="185" t="s">
        <v>418</v>
      </c>
      <c r="C419" s="177">
        <v>3132</v>
      </c>
      <c r="D419" s="177" t="s">
        <v>100</v>
      </c>
      <c r="E419" s="177" t="s">
        <v>100</v>
      </c>
      <c r="F419" s="177"/>
      <c r="G419" s="177">
        <v>3132</v>
      </c>
      <c r="H419" s="127"/>
      <c r="I419" s="149">
        <f t="shared" si="56"/>
        <v>0</v>
      </c>
      <c r="J419" s="149">
        <f t="shared" si="56"/>
        <v>728518.57000000007</v>
      </c>
      <c r="K419" s="149">
        <f t="shared" si="56"/>
        <v>0</v>
      </c>
      <c r="L419" s="149">
        <f t="shared" si="56"/>
        <v>0</v>
      </c>
      <c r="M419" s="149">
        <f t="shared" si="56"/>
        <v>0</v>
      </c>
      <c r="N419" s="149">
        <f t="shared" si="56"/>
        <v>115000</v>
      </c>
      <c r="O419" s="149">
        <f t="shared" si="56"/>
        <v>263518.57</v>
      </c>
      <c r="P419" s="149">
        <f t="shared" si="56"/>
        <v>350000</v>
      </c>
      <c r="Q419" s="149">
        <f t="shared" si="56"/>
        <v>0</v>
      </c>
      <c r="R419" s="149">
        <f t="shared" si="56"/>
        <v>0</v>
      </c>
      <c r="S419" s="149">
        <f t="shared" si="56"/>
        <v>0</v>
      </c>
      <c r="T419" s="149">
        <f t="shared" si="56"/>
        <v>0</v>
      </c>
      <c r="U419" s="149">
        <f t="shared" si="56"/>
        <v>0</v>
      </c>
      <c r="V419" s="149">
        <f t="shared" si="56"/>
        <v>0</v>
      </c>
      <c r="W419" s="184">
        <f t="shared" si="56"/>
        <v>0</v>
      </c>
      <c r="X419" s="149">
        <f t="shared" si="56"/>
        <v>728518.57000000007</v>
      </c>
      <c r="Y419" s="146">
        <f t="shared" si="42"/>
        <v>0</v>
      </c>
      <c r="Z419" s="145"/>
      <c r="AA419" s="145"/>
    </row>
    <row r="420" spans="2:27" s="116" customFormat="1" ht="16.8">
      <c r="B420" s="187"/>
      <c r="C420" s="187"/>
      <c r="D420" s="156" t="s">
        <v>429</v>
      </c>
      <c r="E420" s="156" t="s">
        <v>80</v>
      </c>
      <c r="F420" s="156"/>
      <c r="G420" s="187"/>
      <c r="H420" s="129"/>
      <c r="I420" s="158">
        <f>I421+I426</f>
        <v>0</v>
      </c>
      <c r="J420" s="158">
        <f t="shared" ref="J420:W420" si="57">J421+J426</f>
        <v>66575417.740000002</v>
      </c>
      <c r="K420" s="158">
        <f t="shared" si="57"/>
        <v>0</v>
      </c>
      <c r="L420" s="158">
        <f>L421+L426</f>
        <v>0</v>
      </c>
      <c r="M420" s="158">
        <f>M421+M426</f>
        <v>0</v>
      </c>
      <c r="N420" s="158">
        <f t="shared" si="57"/>
        <v>9918212.6900000013</v>
      </c>
      <c r="O420" s="158">
        <f t="shared" si="57"/>
        <v>14031666.09</v>
      </c>
      <c r="P420" s="158">
        <f t="shared" si="57"/>
        <v>18047618.030000001</v>
      </c>
      <c r="Q420" s="158">
        <f t="shared" si="57"/>
        <v>7648823.2100000009</v>
      </c>
      <c r="R420" s="158">
        <f t="shared" si="57"/>
        <v>7052011.7299999995</v>
      </c>
      <c r="S420" s="158">
        <f t="shared" si="57"/>
        <v>2710976.07</v>
      </c>
      <c r="T420" s="158">
        <f t="shared" si="57"/>
        <v>1516109.92</v>
      </c>
      <c r="U420" s="158">
        <f t="shared" si="57"/>
        <v>650000</v>
      </c>
      <c r="V420" s="158">
        <f t="shared" si="57"/>
        <v>0</v>
      </c>
      <c r="W420" s="159">
        <f t="shared" si="57"/>
        <v>5000000</v>
      </c>
      <c r="X420" s="158">
        <f>X421+X426</f>
        <v>66575417.740000002</v>
      </c>
      <c r="Y420" s="146">
        <f t="shared" si="42"/>
        <v>0</v>
      </c>
      <c r="Z420" s="179"/>
      <c r="AA420" s="179"/>
    </row>
    <row r="421" spans="2:27" s="117" customFormat="1" ht="16.8">
      <c r="B421" s="186"/>
      <c r="C421" s="160">
        <v>3110</v>
      </c>
      <c r="D421" s="160" t="s">
        <v>429</v>
      </c>
      <c r="E421" s="180" t="s">
        <v>80</v>
      </c>
      <c r="F421" s="180"/>
      <c r="G421" s="180">
        <v>3110</v>
      </c>
      <c r="H421" s="162"/>
      <c r="I421" s="175">
        <f>SUM(I422:I425)</f>
        <v>0</v>
      </c>
      <c r="J421" s="175">
        <f t="shared" ref="J421:W421" si="58">SUM(J422:J425)</f>
        <v>1043000</v>
      </c>
      <c r="K421" s="175">
        <f t="shared" si="58"/>
        <v>0</v>
      </c>
      <c r="L421" s="175">
        <f>SUM(L422:L425)</f>
        <v>0</v>
      </c>
      <c r="M421" s="175">
        <f>SUM(M422:M425)</f>
        <v>0</v>
      </c>
      <c r="N421" s="175">
        <f t="shared" si="58"/>
        <v>43000</v>
      </c>
      <c r="O421" s="175">
        <f t="shared" si="58"/>
        <v>0</v>
      </c>
      <c r="P421" s="175">
        <f t="shared" si="58"/>
        <v>500000</v>
      </c>
      <c r="Q421" s="175">
        <f t="shared" si="58"/>
        <v>0</v>
      </c>
      <c r="R421" s="175">
        <f t="shared" si="58"/>
        <v>500000</v>
      </c>
      <c r="S421" s="175">
        <f t="shared" si="58"/>
        <v>0</v>
      </c>
      <c r="T421" s="175">
        <f t="shared" si="58"/>
        <v>0</v>
      </c>
      <c r="U421" s="175">
        <f t="shared" si="58"/>
        <v>0</v>
      </c>
      <c r="V421" s="175">
        <f t="shared" si="58"/>
        <v>0</v>
      </c>
      <c r="W421" s="181">
        <f t="shared" si="58"/>
        <v>0</v>
      </c>
      <c r="X421" s="175">
        <f>SUM(X422:X425)</f>
        <v>1043000</v>
      </c>
      <c r="Y421" s="146">
        <f t="shared" si="42"/>
        <v>0</v>
      </c>
      <c r="Z421" s="182"/>
      <c r="AA421" s="182"/>
    </row>
    <row r="422" spans="2:27" ht="17.399999999999999">
      <c r="B422" s="183" t="s">
        <v>420</v>
      </c>
      <c r="C422" s="177">
        <v>3110</v>
      </c>
      <c r="D422" s="228" t="s">
        <v>429</v>
      </c>
      <c r="E422" s="177" t="s">
        <v>80</v>
      </c>
      <c r="F422" s="177"/>
      <c r="G422" s="177">
        <v>3110</v>
      </c>
      <c r="H422" s="127"/>
      <c r="I422" s="149">
        <f t="shared" ref="I422:X425" si="59">SUMIFS(I$12:I$368,$D$12:$D$368,$D422,$C$12:$C$368,$C422,$B$12:$B$368,$B422)</f>
        <v>0</v>
      </c>
      <c r="J422" s="149">
        <f t="shared" si="59"/>
        <v>1000000</v>
      </c>
      <c r="K422" s="149">
        <f t="shared" si="59"/>
        <v>0</v>
      </c>
      <c r="L422" s="149">
        <f t="shared" si="59"/>
        <v>0</v>
      </c>
      <c r="M422" s="149">
        <f t="shared" si="59"/>
        <v>0</v>
      </c>
      <c r="N422" s="149">
        <f t="shared" si="59"/>
        <v>0</v>
      </c>
      <c r="O422" s="149">
        <f t="shared" si="59"/>
        <v>0</v>
      </c>
      <c r="P422" s="149">
        <f t="shared" si="59"/>
        <v>500000</v>
      </c>
      <c r="Q422" s="149">
        <f t="shared" si="59"/>
        <v>0</v>
      </c>
      <c r="R422" s="149">
        <f t="shared" si="59"/>
        <v>500000</v>
      </c>
      <c r="S422" s="149">
        <f t="shared" si="59"/>
        <v>0</v>
      </c>
      <c r="T422" s="149">
        <f t="shared" si="59"/>
        <v>0</v>
      </c>
      <c r="U422" s="149">
        <f t="shared" si="59"/>
        <v>0</v>
      </c>
      <c r="V422" s="149">
        <f t="shared" si="59"/>
        <v>0</v>
      </c>
      <c r="W422" s="184">
        <f t="shared" si="59"/>
        <v>0</v>
      </c>
      <c r="X422" s="149">
        <f t="shared" si="59"/>
        <v>1000000</v>
      </c>
      <c r="Y422" s="146">
        <f t="shared" si="42"/>
        <v>0</v>
      </c>
      <c r="Z422" s="145"/>
      <c r="AA422" s="145"/>
    </row>
    <row r="423" spans="2:27" ht="17.399999999999999" hidden="1">
      <c r="B423" s="185" t="s">
        <v>417</v>
      </c>
      <c r="C423" s="177">
        <v>3110</v>
      </c>
      <c r="D423" s="228" t="s">
        <v>429</v>
      </c>
      <c r="E423" s="177" t="s">
        <v>80</v>
      </c>
      <c r="F423" s="177"/>
      <c r="G423" s="177">
        <v>3110</v>
      </c>
      <c r="H423" s="127"/>
      <c r="I423" s="149">
        <f t="shared" si="59"/>
        <v>0</v>
      </c>
      <c r="J423" s="149">
        <f t="shared" si="59"/>
        <v>0</v>
      </c>
      <c r="K423" s="149">
        <f t="shared" si="59"/>
        <v>0</v>
      </c>
      <c r="L423" s="149">
        <f t="shared" si="59"/>
        <v>0</v>
      </c>
      <c r="M423" s="149">
        <f t="shared" si="59"/>
        <v>0</v>
      </c>
      <c r="N423" s="149">
        <f t="shared" si="59"/>
        <v>0</v>
      </c>
      <c r="O423" s="149">
        <f t="shared" si="59"/>
        <v>0</v>
      </c>
      <c r="P423" s="149">
        <f t="shared" si="59"/>
        <v>0</v>
      </c>
      <c r="Q423" s="149">
        <f t="shared" si="59"/>
        <v>0</v>
      </c>
      <c r="R423" s="149">
        <f t="shared" si="59"/>
        <v>0</v>
      </c>
      <c r="S423" s="149">
        <f t="shared" si="59"/>
        <v>0</v>
      </c>
      <c r="T423" s="149">
        <f t="shared" si="59"/>
        <v>0</v>
      </c>
      <c r="U423" s="149">
        <f t="shared" si="59"/>
        <v>0</v>
      </c>
      <c r="V423" s="149">
        <f t="shared" si="59"/>
        <v>0</v>
      </c>
      <c r="W423" s="184">
        <f t="shared" si="59"/>
        <v>0</v>
      </c>
      <c r="X423" s="149">
        <f t="shared" si="59"/>
        <v>0</v>
      </c>
      <c r="Y423" s="146">
        <f t="shared" si="42"/>
        <v>0</v>
      </c>
      <c r="Z423" s="145"/>
      <c r="AA423" s="145"/>
    </row>
    <row r="424" spans="2:27" ht="17.399999999999999" hidden="1">
      <c r="B424" s="185" t="s">
        <v>419</v>
      </c>
      <c r="C424" s="177">
        <v>3110</v>
      </c>
      <c r="D424" s="228" t="s">
        <v>429</v>
      </c>
      <c r="E424" s="177" t="s">
        <v>80</v>
      </c>
      <c r="F424" s="177"/>
      <c r="G424" s="177">
        <v>3110</v>
      </c>
      <c r="H424" s="127"/>
      <c r="I424" s="149">
        <f t="shared" si="59"/>
        <v>0</v>
      </c>
      <c r="J424" s="149">
        <f t="shared" si="59"/>
        <v>0</v>
      </c>
      <c r="K424" s="149">
        <f t="shared" si="59"/>
        <v>0</v>
      </c>
      <c r="L424" s="149">
        <f t="shared" si="59"/>
        <v>0</v>
      </c>
      <c r="M424" s="149">
        <f t="shared" si="59"/>
        <v>0</v>
      </c>
      <c r="N424" s="149">
        <f t="shared" si="59"/>
        <v>0</v>
      </c>
      <c r="O424" s="149">
        <f t="shared" si="59"/>
        <v>0</v>
      </c>
      <c r="P424" s="149">
        <f t="shared" si="59"/>
        <v>0</v>
      </c>
      <c r="Q424" s="149">
        <f t="shared" si="59"/>
        <v>0</v>
      </c>
      <c r="R424" s="149">
        <f t="shared" si="59"/>
        <v>0</v>
      </c>
      <c r="S424" s="149">
        <f t="shared" si="59"/>
        <v>0</v>
      </c>
      <c r="T424" s="149">
        <f t="shared" si="59"/>
        <v>0</v>
      </c>
      <c r="U424" s="149">
        <f t="shared" si="59"/>
        <v>0</v>
      </c>
      <c r="V424" s="149">
        <f t="shared" si="59"/>
        <v>0</v>
      </c>
      <c r="W424" s="184">
        <f t="shared" si="59"/>
        <v>0</v>
      </c>
      <c r="X424" s="149">
        <f t="shared" si="59"/>
        <v>0</v>
      </c>
      <c r="Y424" s="146">
        <f t="shared" si="42"/>
        <v>0</v>
      </c>
      <c r="Z424" s="145"/>
      <c r="AA424" s="145"/>
    </row>
    <row r="425" spans="2:27" ht="17.399999999999999">
      <c r="B425" s="185" t="s">
        <v>418</v>
      </c>
      <c r="C425" s="177">
        <v>3110</v>
      </c>
      <c r="D425" s="228" t="s">
        <v>429</v>
      </c>
      <c r="E425" s="177" t="s">
        <v>80</v>
      </c>
      <c r="F425" s="177"/>
      <c r="G425" s="177">
        <v>3110</v>
      </c>
      <c r="H425" s="127"/>
      <c r="I425" s="149">
        <f t="shared" si="59"/>
        <v>0</v>
      </c>
      <c r="J425" s="149">
        <f t="shared" si="59"/>
        <v>43000</v>
      </c>
      <c r="K425" s="149">
        <f t="shared" si="59"/>
        <v>0</v>
      </c>
      <c r="L425" s="149">
        <f t="shared" si="59"/>
        <v>0</v>
      </c>
      <c r="M425" s="149">
        <f t="shared" si="59"/>
        <v>0</v>
      </c>
      <c r="N425" s="149">
        <f t="shared" si="59"/>
        <v>43000</v>
      </c>
      <c r="O425" s="149">
        <f t="shared" si="59"/>
        <v>0</v>
      </c>
      <c r="P425" s="149">
        <f t="shared" si="59"/>
        <v>0</v>
      </c>
      <c r="Q425" s="149">
        <f t="shared" si="59"/>
        <v>0</v>
      </c>
      <c r="R425" s="149">
        <f t="shared" si="59"/>
        <v>0</v>
      </c>
      <c r="S425" s="149">
        <f t="shared" si="59"/>
        <v>0</v>
      </c>
      <c r="T425" s="149">
        <f t="shared" si="59"/>
        <v>0</v>
      </c>
      <c r="U425" s="149">
        <f t="shared" si="59"/>
        <v>0</v>
      </c>
      <c r="V425" s="149">
        <f t="shared" si="59"/>
        <v>0</v>
      </c>
      <c r="W425" s="149">
        <f t="shared" si="59"/>
        <v>0</v>
      </c>
      <c r="X425" s="149">
        <f t="shared" si="59"/>
        <v>43000</v>
      </c>
      <c r="Y425" s="146">
        <f t="shared" si="42"/>
        <v>0</v>
      </c>
      <c r="Z425" s="145"/>
      <c r="AA425" s="145"/>
    </row>
    <row r="426" spans="2:27" s="117" customFormat="1" ht="16.8">
      <c r="B426" s="186"/>
      <c r="C426" s="160">
        <v>3132</v>
      </c>
      <c r="D426" s="160" t="s">
        <v>429</v>
      </c>
      <c r="E426" s="160" t="s">
        <v>80</v>
      </c>
      <c r="F426" s="160"/>
      <c r="G426" s="160">
        <v>3132</v>
      </c>
      <c r="H426" s="162"/>
      <c r="I426" s="175">
        <f>SUM(I427:I430)</f>
        <v>0</v>
      </c>
      <c r="J426" s="175">
        <f t="shared" ref="J426:X426" si="60">SUM(J427:J430)</f>
        <v>65532417.740000002</v>
      </c>
      <c r="K426" s="175">
        <f t="shared" si="60"/>
        <v>0</v>
      </c>
      <c r="L426" s="175">
        <f>SUM(L427:L430)</f>
        <v>0</v>
      </c>
      <c r="M426" s="175">
        <f>SUM(M427:M430)</f>
        <v>0</v>
      </c>
      <c r="N426" s="175">
        <f t="shared" si="60"/>
        <v>9875212.6900000013</v>
      </c>
      <c r="O426" s="175">
        <f t="shared" si="60"/>
        <v>14031666.09</v>
      </c>
      <c r="P426" s="175">
        <f t="shared" si="60"/>
        <v>17547618.030000001</v>
      </c>
      <c r="Q426" s="175">
        <f t="shared" si="60"/>
        <v>7648823.2100000009</v>
      </c>
      <c r="R426" s="175">
        <f t="shared" si="60"/>
        <v>6552011.7299999995</v>
      </c>
      <c r="S426" s="175">
        <f t="shared" si="60"/>
        <v>2710976.07</v>
      </c>
      <c r="T426" s="175">
        <f t="shared" si="60"/>
        <v>1516109.92</v>
      </c>
      <c r="U426" s="175">
        <f t="shared" si="60"/>
        <v>650000</v>
      </c>
      <c r="V426" s="175">
        <f t="shared" si="60"/>
        <v>0</v>
      </c>
      <c r="W426" s="181">
        <f t="shared" si="60"/>
        <v>5000000</v>
      </c>
      <c r="X426" s="175">
        <f t="shared" si="60"/>
        <v>65532417.740000002</v>
      </c>
      <c r="Y426" s="146">
        <f t="shared" si="42"/>
        <v>0</v>
      </c>
      <c r="Z426" s="182"/>
      <c r="AA426" s="182"/>
    </row>
    <row r="427" spans="2:27" ht="17.399999999999999">
      <c r="B427" s="183" t="s">
        <v>420</v>
      </c>
      <c r="C427" s="177">
        <v>3132</v>
      </c>
      <c r="D427" s="228" t="s">
        <v>429</v>
      </c>
      <c r="E427" s="177" t="s">
        <v>80</v>
      </c>
      <c r="F427" s="177"/>
      <c r="G427" s="177">
        <v>3132</v>
      </c>
      <c r="H427" s="127"/>
      <c r="I427" s="149">
        <f t="shared" ref="I427:X430" si="61">SUMIFS(I$12:I$368,$D$12:$D$368,$D427,$C$12:$C$368,$C427,$B$12:$B$368,$B427)</f>
        <v>0</v>
      </c>
      <c r="J427" s="149">
        <f t="shared" si="61"/>
        <v>1050000</v>
      </c>
      <c r="K427" s="149">
        <f t="shared" si="61"/>
        <v>0</v>
      </c>
      <c r="L427" s="149">
        <f t="shared" si="61"/>
        <v>0</v>
      </c>
      <c r="M427" s="149">
        <f t="shared" si="61"/>
        <v>0</v>
      </c>
      <c r="N427" s="149">
        <f t="shared" si="61"/>
        <v>0</v>
      </c>
      <c r="O427" s="149">
        <f t="shared" si="61"/>
        <v>100000</v>
      </c>
      <c r="P427" s="149">
        <f t="shared" si="61"/>
        <v>400000</v>
      </c>
      <c r="Q427" s="149">
        <f t="shared" si="61"/>
        <v>0</v>
      </c>
      <c r="R427" s="149">
        <f t="shared" si="61"/>
        <v>0</v>
      </c>
      <c r="S427" s="149">
        <f t="shared" si="61"/>
        <v>0</v>
      </c>
      <c r="T427" s="149">
        <f t="shared" si="61"/>
        <v>0</v>
      </c>
      <c r="U427" s="149">
        <f t="shared" si="61"/>
        <v>0</v>
      </c>
      <c r="V427" s="149">
        <f t="shared" si="61"/>
        <v>0</v>
      </c>
      <c r="W427" s="184">
        <f t="shared" si="61"/>
        <v>550000</v>
      </c>
      <c r="X427" s="149">
        <f t="shared" si="61"/>
        <v>1050000</v>
      </c>
      <c r="Y427" s="146">
        <f t="shared" si="42"/>
        <v>0</v>
      </c>
      <c r="Z427" s="145"/>
      <c r="AA427" s="145"/>
    </row>
    <row r="428" spans="2:27" ht="17.399999999999999">
      <c r="B428" s="185" t="s">
        <v>417</v>
      </c>
      <c r="C428" s="177">
        <v>3132</v>
      </c>
      <c r="D428" s="228" t="s">
        <v>429</v>
      </c>
      <c r="E428" s="177" t="s">
        <v>80</v>
      </c>
      <c r="F428" s="177"/>
      <c r="G428" s="177">
        <v>3132</v>
      </c>
      <c r="H428" s="127"/>
      <c r="I428" s="149">
        <f t="shared" si="61"/>
        <v>0</v>
      </c>
      <c r="J428" s="149">
        <f t="shared" si="61"/>
        <v>16485929.289999999</v>
      </c>
      <c r="K428" s="149">
        <f t="shared" si="61"/>
        <v>0</v>
      </c>
      <c r="L428" s="149">
        <f t="shared" si="61"/>
        <v>0</v>
      </c>
      <c r="M428" s="149">
        <f t="shared" si="61"/>
        <v>0</v>
      </c>
      <c r="N428" s="149">
        <f t="shared" si="61"/>
        <v>1220978.3800000001</v>
      </c>
      <c r="O428" s="149">
        <f t="shared" si="61"/>
        <v>3900000</v>
      </c>
      <c r="P428" s="149">
        <f t="shared" si="61"/>
        <v>3877849.55</v>
      </c>
      <c r="Q428" s="149">
        <f t="shared" si="61"/>
        <v>2322150.4500000002</v>
      </c>
      <c r="R428" s="149">
        <f t="shared" si="61"/>
        <v>3364950.9099999997</v>
      </c>
      <c r="S428" s="149">
        <f t="shared" si="61"/>
        <v>0</v>
      </c>
      <c r="T428" s="149">
        <f t="shared" si="61"/>
        <v>600000</v>
      </c>
      <c r="U428" s="149">
        <f t="shared" si="61"/>
        <v>0</v>
      </c>
      <c r="V428" s="149">
        <f t="shared" si="61"/>
        <v>0</v>
      </c>
      <c r="W428" s="184">
        <f t="shared" si="61"/>
        <v>1200000</v>
      </c>
      <c r="X428" s="149">
        <f t="shared" si="61"/>
        <v>16485929.289999999</v>
      </c>
      <c r="Y428" s="146">
        <f t="shared" si="42"/>
        <v>0</v>
      </c>
      <c r="Z428" s="145"/>
      <c r="AA428" s="145"/>
    </row>
    <row r="429" spans="2:27" ht="17.399999999999999">
      <c r="B429" s="185" t="s">
        <v>419</v>
      </c>
      <c r="C429" s="177">
        <v>3132</v>
      </c>
      <c r="D429" s="228" t="s">
        <v>429</v>
      </c>
      <c r="E429" s="177" t="s">
        <v>80</v>
      </c>
      <c r="F429" s="177"/>
      <c r="G429" s="177">
        <v>3132</v>
      </c>
      <c r="H429" s="127"/>
      <c r="I429" s="149">
        <f t="shared" si="61"/>
        <v>0</v>
      </c>
      <c r="J429" s="149">
        <f t="shared" si="61"/>
        <v>16001019.940000001</v>
      </c>
      <c r="K429" s="149">
        <f t="shared" si="61"/>
        <v>0</v>
      </c>
      <c r="L429" s="149">
        <f t="shared" si="61"/>
        <v>0</v>
      </c>
      <c r="M429" s="149">
        <f t="shared" si="61"/>
        <v>0</v>
      </c>
      <c r="N429" s="149">
        <f t="shared" si="61"/>
        <v>1685012.58</v>
      </c>
      <c r="O429" s="149">
        <f t="shared" si="61"/>
        <v>7031666.0899999999</v>
      </c>
      <c r="P429" s="149">
        <f t="shared" si="61"/>
        <v>2700000</v>
      </c>
      <c r="Q429" s="149">
        <f t="shared" si="61"/>
        <v>1027801.78</v>
      </c>
      <c r="R429" s="149">
        <f t="shared" si="61"/>
        <v>1700383.31</v>
      </c>
      <c r="S429" s="149">
        <f t="shared" si="61"/>
        <v>719728.94</v>
      </c>
      <c r="T429" s="149">
        <f t="shared" si="61"/>
        <v>66109.919999999925</v>
      </c>
      <c r="U429" s="149">
        <f t="shared" si="61"/>
        <v>300000</v>
      </c>
      <c r="V429" s="149">
        <f t="shared" si="61"/>
        <v>0</v>
      </c>
      <c r="W429" s="184">
        <f t="shared" si="61"/>
        <v>770317.3200000003</v>
      </c>
      <c r="X429" s="149">
        <f t="shared" si="61"/>
        <v>16001019.940000001</v>
      </c>
      <c r="Y429" s="146">
        <f t="shared" si="42"/>
        <v>0</v>
      </c>
      <c r="Z429" s="145"/>
      <c r="AA429" s="145"/>
    </row>
    <row r="430" spans="2:27" ht="17.399999999999999">
      <c r="B430" s="185" t="s">
        <v>418</v>
      </c>
      <c r="C430" s="177">
        <v>3132</v>
      </c>
      <c r="D430" s="228" t="s">
        <v>429</v>
      </c>
      <c r="E430" s="177" t="s">
        <v>80</v>
      </c>
      <c r="F430" s="177"/>
      <c r="G430" s="177">
        <v>3132</v>
      </c>
      <c r="H430" s="127"/>
      <c r="I430" s="149">
        <f t="shared" si="61"/>
        <v>0</v>
      </c>
      <c r="J430" s="149">
        <f t="shared" si="61"/>
        <v>31995468.510000002</v>
      </c>
      <c r="K430" s="149">
        <f t="shared" si="61"/>
        <v>0</v>
      </c>
      <c r="L430" s="149">
        <f t="shared" si="61"/>
        <v>0</v>
      </c>
      <c r="M430" s="149">
        <f t="shared" si="61"/>
        <v>0</v>
      </c>
      <c r="N430" s="149">
        <f t="shared" si="61"/>
        <v>6969221.7300000023</v>
      </c>
      <c r="O430" s="149">
        <f t="shared" si="61"/>
        <v>3000000</v>
      </c>
      <c r="P430" s="149">
        <f t="shared" si="61"/>
        <v>10569768.48</v>
      </c>
      <c r="Q430" s="149">
        <f t="shared" si="61"/>
        <v>4298870.9800000004</v>
      </c>
      <c r="R430" s="149">
        <f t="shared" si="61"/>
        <v>1486677.51</v>
      </c>
      <c r="S430" s="149">
        <f t="shared" si="61"/>
        <v>1991247.13</v>
      </c>
      <c r="T430" s="149">
        <f t="shared" si="61"/>
        <v>850000</v>
      </c>
      <c r="U430" s="149">
        <f t="shared" si="61"/>
        <v>350000</v>
      </c>
      <c r="V430" s="149">
        <f t="shared" si="61"/>
        <v>0</v>
      </c>
      <c r="W430" s="184">
        <f t="shared" si="61"/>
        <v>2479682.6799999997</v>
      </c>
      <c r="X430" s="149">
        <f t="shared" si="61"/>
        <v>31995468.510000002</v>
      </c>
      <c r="Y430" s="146">
        <f t="shared" si="42"/>
        <v>0</v>
      </c>
      <c r="Z430" s="145"/>
      <c r="AA430" s="145"/>
    </row>
    <row r="431" spans="2:27" s="116" customFormat="1" ht="16.8">
      <c r="B431" s="187"/>
      <c r="C431" s="156"/>
      <c r="D431" s="156" t="s">
        <v>507</v>
      </c>
      <c r="E431" s="156" t="s">
        <v>84</v>
      </c>
      <c r="F431" s="156"/>
      <c r="G431" s="156"/>
      <c r="H431" s="129"/>
      <c r="I431" s="158">
        <f>I432+I437</f>
        <v>0</v>
      </c>
      <c r="J431" s="158">
        <f t="shared" ref="J431:X431" si="62">J432+J437</f>
        <v>3785909.7199999997</v>
      </c>
      <c r="K431" s="158">
        <f t="shared" si="62"/>
        <v>0</v>
      </c>
      <c r="L431" s="158">
        <f>L432+L437</f>
        <v>0</v>
      </c>
      <c r="M431" s="158">
        <f>M432+M437</f>
        <v>0</v>
      </c>
      <c r="N431" s="158">
        <f t="shared" si="62"/>
        <v>30078</v>
      </c>
      <c r="O431" s="158">
        <f t="shared" si="62"/>
        <v>1710831.72</v>
      </c>
      <c r="P431" s="158">
        <f t="shared" si="62"/>
        <v>50000</v>
      </c>
      <c r="Q431" s="158">
        <f t="shared" si="62"/>
        <v>1000000</v>
      </c>
      <c r="R431" s="158">
        <f t="shared" si="62"/>
        <v>900000</v>
      </c>
      <c r="S431" s="158">
        <f t="shared" si="62"/>
        <v>95000</v>
      </c>
      <c r="T431" s="158">
        <f t="shared" si="62"/>
        <v>0</v>
      </c>
      <c r="U431" s="158">
        <f t="shared" si="62"/>
        <v>0</v>
      </c>
      <c r="V431" s="158">
        <f t="shared" si="62"/>
        <v>0</v>
      </c>
      <c r="W431" s="159">
        <f t="shared" si="62"/>
        <v>0</v>
      </c>
      <c r="X431" s="158">
        <f t="shared" si="62"/>
        <v>3785909.7199999997</v>
      </c>
      <c r="Y431" s="146">
        <f t="shared" si="42"/>
        <v>0</v>
      </c>
      <c r="Z431" s="179"/>
      <c r="AA431" s="179"/>
    </row>
    <row r="432" spans="2:27" s="117" customFormat="1" ht="16.8" hidden="1">
      <c r="B432" s="186"/>
      <c r="C432" s="160">
        <v>3110</v>
      </c>
      <c r="D432" s="246" t="s">
        <v>507</v>
      </c>
      <c r="E432" s="160" t="s">
        <v>84</v>
      </c>
      <c r="F432" s="160"/>
      <c r="G432" s="160">
        <v>3132</v>
      </c>
      <c r="H432" s="162"/>
      <c r="I432" s="175">
        <f>SUM(I433:I436)</f>
        <v>0</v>
      </c>
      <c r="J432" s="175">
        <f t="shared" ref="J432:X432" si="63">SUM(J433:J436)</f>
        <v>0</v>
      </c>
      <c r="K432" s="175">
        <f t="shared" si="63"/>
        <v>0</v>
      </c>
      <c r="L432" s="175">
        <f>SUM(L433:L436)</f>
        <v>0</v>
      </c>
      <c r="M432" s="175">
        <f>SUM(M433:M436)</f>
        <v>0</v>
      </c>
      <c r="N432" s="175">
        <f t="shared" si="63"/>
        <v>0</v>
      </c>
      <c r="O432" s="175">
        <f t="shared" si="63"/>
        <v>0</v>
      </c>
      <c r="P432" s="175">
        <f t="shared" si="63"/>
        <v>0</v>
      </c>
      <c r="Q432" s="175">
        <f t="shared" si="63"/>
        <v>0</v>
      </c>
      <c r="R432" s="175">
        <f t="shared" si="63"/>
        <v>0</v>
      </c>
      <c r="S432" s="175">
        <f t="shared" si="63"/>
        <v>0</v>
      </c>
      <c r="T432" s="175">
        <f t="shared" si="63"/>
        <v>0</v>
      </c>
      <c r="U432" s="175">
        <f t="shared" si="63"/>
        <v>0</v>
      </c>
      <c r="V432" s="175">
        <f t="shared" si="63"/>
        <v>0</v>
      </c>
      <c r="W432" s="181">
        <f t="shared" si="63"/>
        <v>0</v>
      </c>
      <c r="X432" s="175">
        <f t="shared" si="63"/>
        <v>0</v>
      </c>
      <c r="Y432" s="146">
        <f t="shared" si="42"/>
        <v>0</v>
      </c>
      <c r="Z432" s="182"/>
      <c r="AA432" s="182"/>
    </row>
    <row r="433" spans="2:27" ht="17.399999999999999" hidden="1">
      <c r="B433" s="183" t="s">
        <v>420</v>
      </c>
      <c r="C433" s="177">
        <v>3110</v>
      </c>
      <c r="D433" s="208" t="s">
        <v>507</v>
      </c>
      <c r="E433" s="160"/>
      <c r="F433" s="160"/>
      <c r="G433" s="160"/>
      <c r="H433" s="127"/>
      <c r="I433" s="149">
        <f t="shared" ref="I433:X436" si="64">SUMIFS(I$12:I$368,$D$12:$D$368,$D433,$C$12:$C$368,$C433,$B$12:$B$368,$B433)</f>
        <v>0</v>
      </c>
      <c r="J433" s="149">
        <f t="shared" si="64"/>
        <v>0</v>
      </c>
      <c r="K433" s="149">
        <f t="shared" si="64"/>
        <v>0</v>
      </c>
      <c r="L433" s="149">
        <f t="shared" si="64"/>
        <v>0</v>
      </c>
      <c r="M433" s="149">
        <f t="shared" si="64"/>
        <v>0</v>
      </c>
      <c r="N433" s="149">
        <f t="shared" si="64"/>
        <v>0</v>
      </c>
      <c r="O433" s="149">
        <f t="shared" si="64"/>
        <v>0</v>
      </c>
      <c r="P433" s="149">
        <f t="shared" si="64"/>
        <v>0</v>
      </c>
      <c r="Q433" s="149">
        <f t="shared" si="64"/>
        <v>0</v>
      </c>
      <c r="R433" s="149">
        <f t="shared" si="64"/>
        <v>0</v>
      </c>
      <c r="S433" s="149">
        <f t="shared" si="64"/>
        <v>0</v>
      </c>
      <c r="T433" s="149">
        <f t="shared" si="64"/>
        <v>0</v>
      </c>
      <c r="U433" s="149">
        <f t="shared" si="64"/>
        <v>0</v>
      </c>
      <c r="V433" s="149">
        <f t="shared" si="64"/>
        <v>0</v>
      </c>
      <c r="W433" s="184">
        <f t="shared" si="64"/>
        <v>0</v>
      </c>
      <c r="X433" s="149">
        <f t="shared" si="64"/>
        <v>0</v>
      </c>
      <c r="Y433" s="146">
        <f t="shared" si="42"/>
        <v>0</v>
      </c>
      <c r="Z433" s="145"/>
      <c r="AA433" s="145"/>
    </row>
    <row r="434" spans="2:27" ht="17.399999999999999" hidden="1">
      <c r="B434" s="185" t="s">
        <v>417</v>
      </c>
      <c r="C434" s="177">
        <v>3110</v>
      </c>
      <c r="D434" s="208" t="s">
        <v>507</v>
      </c>
      <c r="E434" s="160"/>
      <c r="F434" s="160"/>
      <c r="G434" s="160"/>
      <c r="H434" s="127"/>
      <c r="I434" s="149">
        <f t="shared" si="64"/>
        <v>0</v>
      </c>
      <c r="J434" s="149">
        <f t="shared" si="64"/>
        <v>0</v>
      </c>
      <c r="K434" s="149">
        <f t="shared" si="64"/>
        <v>0</v>
      </c>
      <c r="L434" s="149">
        <f t="shared" si="64"/>
        <v>0</v>
      </c>
      <c r="M434" s="149">
        <f t="shared" si="64"/>
        <v>0</v>
      </c>
      <c r="N434" s="149">
        <f t="shared" si="64"/>
        <v>0</v>
      </c>
      <c r="O434" s="149">
        <f t="shared" si="64"/>
        <v>0</v>
      </c>
      <c r="P434" s="149">
        <f t="shared" si="64"/>
        <v>0</v>
      </c>
      <c r="Q434" s="149">
        <f t="shared" si="64"/>
        <v>0</v>
      </c>
      <c r="R434" s="149">
        <f t="shared" si="64"/>
        <v>0</v>
      </c>
      <c r="S434" s="149">
        <f t="shared" si="64"/>
        <v>0</v>
      </c>
      <c r="T434" s="149">
        <f t="shared" si="64"/>
        <v>0</v>
      </c>
      <c r="U434" s="149">
        <f t="shared" si="64"/>
        <v>0</v>
      </c>
      <c r="V434" s="149">
        <f t="shared" si="64"/>
        <v>0</v>
      </c>
      <c r="W434" s="184">
        <f t="shared" si="64"/>
        <v>0</v>
      </c>
      <c r="X434" s="149">
        <f t="shared" si="64"/>
        <v>0</v>
      </c>
      <c r="Y434" s="146">
        <f t="shared" si="42"/>
        <v>0</v>
      </c>
      <c r="Z434" s="145"/>
      <c r="AA434" s="145"/>
    </row>
    <row r="435" spans="2:27" ht="17.399999999999999" hidden="1">
      <c r="B435" s="185" t="s">
        <v>419</v>
      </c>
      <c r="C435" s="177">
        <v>3110</v>
      </c>
      <c r="D435" s="208" t="s">
        <v>507</v>
      </c>
      <c r="E435" s="160"/>
      <c r="F435" s="160"/>
      <c r="G435" s="160"/>
      <c r="H435" s="127"/>
      <c r="I435" s="149">
        <f t="shared" si="64"/>
        <v>0</v>
      </c>
      <c r="J435" s="149">
        <f t="shared" si="64"/>
        <v>0</v>
      </c>
      <c r="K435" s="149">
        <f t="shared" si="64"/>
        <v>0</v>
      </c>
      <c r="L435" s="149">
        <f t="shared" si="64"/>
        <v>0</v>
      </c>
      <c r="M435" s="149">
        <f t="shared" si="64"/>
        <v>0</v>
      </c>
      <c r="N435" s="149">
        <f t="shared" si="64"/>
        <v>0</v>
      </c>
      <c r="O435" s="149">
        <f t="shared" si="64"/>
        <v>0</v>
      </c>
      <c r="P435" s="149">
        <f t="shared" si="64"/>
        <v>0</v>
      </c>
      <c r="Q435" s="149">
        <f t="shared" si="64"/>
        <v>0</v>
      </c>
      <c r="R435" s="149">
        <f t="shared" si="64"/>
        <v>0</v>
      </c>
      <c r="S435" s="149">
        <f t="shared" si="64"/>
        <v>0</v>
      </c>
      <c r="T435" s="149">
        <f t="shared" si="64"/>
        <v>0</v>
      </c>
      <c r="U435" s="149">
        <f t="shared" si="64"/>
        <v>0</v>
      </c>
      <c r="V435" s="149">
        <f t="shared" si="64"/>
        <v>0</v>
      </c>
      <c r="W435" s="184">
        <f t="shared" si="64"/>
        <v>0</v>
      </c>
      <c r="X435" s="149">
        <f t="shared" si="64"/>
        <v>0</v>
      </c>
      <c r="Y435" s="146">
        <f t="shared" si="42"/>
        <v>0</v>
      </c>
      <c r="Z435" s="145"/>
      <c r="AA435" s="145"/>
    </row>
    <row r="436" spans="2:27" ht="17.399999999999999" hidden="1">
      <c r="B436" s="185" t="s">
        <v>418</v>
      </c>
      <c r="C436" s="177">
        <v>3110</v>
      </c>
      <c r="D436" s="208" t="s">
        <v>507</v>
      </c>
      <c r="E436" s="160"/>
      <c r="F436" s="160"/>
      <c r="G436" s="160"/>
      <c r="H436" s="127"/>
      <c r="I436" s="149">
        <f t="shared" si="64"/>
        <v>0</v>
      </c>
      <c r="J436" s="149">
        <f t="shared" si="64"/>
        <v>0</v>
      </c>
      <c r="K436" s="149">
        <f t="shared" si="64"/>
        <v>0</v>
      </c>
      <c r="L436" s="149">
        <f t="shared" si="64"/>
        <v>0</v>
      </c>
      <c r="M436" s="149">
        <f t="shared" si="64"/>
        <v>0</v>
      </c>
      <c r="N436" s="149">
        <f t="shared" si="64"/>
        <v>0</v>
      </c>
      <c r="O436" s="149">
        <f t="shared" si="64"/>
        <v>0</v>
      </c>
      <c r="P436" s="149">
        <f t="shared" si="64"/>
        <v>0</v>
      </c>
      <c r="Q436" s="149">
        <f t="shared" si="64"/>
        <v>0</v>
      </c>
      <c r="R436" s="149">
        <f t="shared" si="64"/>
        <v>0</v>
      </c>
      <c r="S436" s="149">
        <f t="shared" si="64"/>
        <v>0</v>
      </c>
      <c r="T436" s="149">
        <f t="shared" si="64"/>
        <v>0</v>
      </c>
      <c r="U436" s="149">
        <f t="shared" si="64"/>
        <v>0</v>
      </c>
      <c r="V436" s="149">
        <f t="shared" si="64"/>
        <v>0</v>
      </c>
      <c r="W436" s="184">
        <f t="shared" si="64"/>
        <v>0</v>
      </c>
      <c r="X436" s="149">
        <f t="shared" si="64"/>
        <v>0</v>
      </c>
      <c r="Y436" s="146">
        <f t="shared" si="42"/>
        <v>0</v>
      </c>
      <c r="Z436" s="145"/>
      <c r="AA436" s="145"/>
    </row>
    <row r="437" spans="2:27" s="117" customFormat="1" ht="16.8">
      <c r="B437" s="186"/>
      <c r="C437" s="160">
        <v>3132</v>
      </c>
      <c r="D437" s="246" t="s">
        <v>507</v>
      </c>
      <c r="E437" s="160" t="s">
        <v>84</v>
      </c>
      <c r="F437" s="160"/>
      <c r="G437" s="160">
        <v>3110</v>
      </c>
      <c r="H437" s="162"/>
      <c r="I437" s="175">
        <f>SUM(I438:I441)</f>
        <v>0</v>
      </c>
      <c r="J437" s="175">
        <f t="shared" ref="J437:X437" si="65">SUM(J438:J441)</f>
        <v>3785909.7199999997</v>
      </c>
      <c r="K437" s="175">
        <f t="shared" si="65"/>
        <v>0</v>
      </c>
      <c r="L437" s="175">
        <f>SUM(L438:L441)</f>
        <v>0</v>
      </c>
      <c r="M437" s="175">
        <f>SUM(M438:M441)</f>
        <v>0</v>
      </c>
      <c r="N437" s="175">
        <f t="shared" si="65"/>
        <v>30078</v>
      </c>
      <c r="O437" s="175">
        <f t="shared" si="65"/>
        <v>1710831.72</v>
      </c>
      <c r="P437" s="175">
        <f t="shared" si="65"/>
        <v>50000</v>
      </c>
      <c r="Q437" s="175">
        <f t="shared" si="65"/>
        <v>1000000</v>
      </c>
      <c r="R437" s="175">
        <f t="shared" si="65"/>
        <v>900000</v>
      </c>
      <c r="S437" s="175">
        <f t="shared" si="65"/>
        <v>95000</v>
      </c>
      <c r="T437" s="175">
        <f t="shared" si="65"/>
        <v>0</v>
      </c>
      <c r="U437" s="175">
        <f t="shared" si="65"/>
        <v>0</v>
      </c>
      <c r="V437" s="175">
        <f t="shared" si="65"/>
        <v>0</v>
      </c>
      <c r="W437" s="181">
        <f t="shared" si="65"/>
        <v>0</v>
      </c>
      <c r="X437" s="175">
        <f t="shared" si="65"/>
        <v>3785909.7199999997</v>
      </c>
      <c r="Y437" s="146">
        <f t="shared" si="42"/>
        <v>0</v>
      </c>
      <c r="Z437" s="182"/>
      <c r="AA437" s="182"/>
    </row>
    <row r="438" spans="2:27" ht="17.399999999999999">
      <c r="B438" s="183" t="s">
        <v>420</v>
      </c>
      <c r="C438" s="177">
        <v>3132</v>
      </c>
      <c r="D438" s="208" t="s">
        <v>507</v>
      </c>
      <c r="E438" s="177" t="s">
        <v>84</v>
      </c>
      <c r="F438" s="177"/>
      <c r="G438" s="177">
        <v>3110</v>
      </c>
      <c r="H438" s="127"/>
      <c r="I438" s="149">
        <f t="shared" ref="I438:X441" si="66">SUMIFS(I$12:I$368,$D$12:$D$368,$D438,$C$12:$C$368,$C438,$B$12:$B$368,$B438)</f>
        <v>0</v>
      </c>
      <c r="J438" s="149">
        <f t="shared" si="66"/>
        <v>2995000</v>
      </c>
      <c r="K438" s="149">
        <f t="shared" si="66"/>
        <v>0</v>
      </c>
      <c r="L438" s="149">
        <f t="shared" si="66"/>
        <v>0</v>
      </c>
      <c r="M438" s="149">
        <f t="shared" si="66"/>
        <v>0</v>
      </c>
      <c r="N438" s="149">
        <f t="shared" si="66"/>
        <v>0</v>
      </c>
      <c r="O438" s="149">
        <f t="shared" si="66"/>
        <v>1000000</v>
      </c>
      <c r="P438" s="149">
        <f t="shared" si="66"/>
        <v>0</v>
      </c>
      <c r="Q438" s="149">
        <f t="shared" si="66"/>
        <v>1000000</v>
      </c>
      <c r="R438" s="149">
        <f t="shared" si="66"/>
        <v>900000</v>
      </c>
      <c r="S438" s="149">
        <f t="shared" si="66"/>
        <v>95000</v>
      </c>
      <c r="T438" s="149">
        <f t="shared" si="66"/>
        <v>0</v>
      </c>
      <c r="U438" s="149">
        <f t="shared" si="66"/>
        <v>0</v>
      </c>
      <c r="V438" s="149">
        <f t="shared" si="66"/>
        <v>0</v>
      </c>
      <c r="W438" s="184">
        <f t="shared" si="66"/>
        <v>0</v>
      </c>
      <c r="X438" s="149">
        <f t="shared" si="66"/>
        <v>2995000</v>
      </c>
      <c r="Y438" s="146">
        <f t="shared" si="42"/>
        <v>0</v>
      </c>
      <c r="Z438" s="145"/>
      <c r="AA438" s="145"/>
    </row>
    <row r="439" spans="2:27" ht="17.399999999999999" hidden="1">
      <c r="B439" s="185" t="s">
        <v>417</v>
      </c>
      <c r="C439" s="177">
        <v>3132</v>
      </c>
      <c r="D439" s="208" t="s">
        <v>507</v>
      </c>
      <c r="E439" s="177" t="s">
        <v>84</v>
      </c>
      <c r="F439" s="177"/>
      <c r="G439" s="177">
        <v>3110</v>
      </c>
      <c r="H439" s="127"/>
      <c r="I439" s="149">
        <f t="shared" si="66"/>
        <v>0</v>
      </c>
      <c r="J439" s="149">
        <f t="shared" si="66"/>
        <v>0</v>
      </c>
      <c r="K439" s="149">
        <f t="shared" si="66"/>
        <v>0</v>
      </c>
      <c r="L439" s="149">
        <f t="shared" si="66"/>
        <v>0</v>
      </c>
      <c r="M439" s="149">
        <f t="shared" si="66"/>
        <v>0</v>
      </c>
      <c r="N439" s="149">
        <f t="shared" si="66"/>
        <v>0</v>
      </c>
      <c r="O439" s="149">
        <f t="shared" si="66"/>
        <v>0</v>
      </c>
      <c r="P439" s="149">
        <f t="shared" si="66"/>
        <v>0</v>
      </c>
      <c r="Q439" s="149">
        <f t="shared" si="66"/>
        <v>0</v>
      </c>
      <c r="R439" s="149">
        <f t="shared" si="66"/>
        <v>0</v>
      </c>
      <c r="S439" s="149">
        <f t="shared" si="66"/>
        <v>0</v>
      </c>
      <c r="T439" s="149">
        <f t="shared" si="66"/>
        <v>0</v>
      </c>
      <c r="U439" s="149">
        <f t="shared" si="66"/>
        <v>0</v>
      </c>
      <c r="V439" s="149">
        <f t="shared" si="66"/>
        <v>0</v>
      </c>
      <c r="W439" s="184">
        <f t="shared" si="66"/>
        <v>0</v>
      </c>
      <c r="X439" s="149">
        <f t="shared" si="66"/>
        <v>0</v>
      </c>
      <c r="Y439" s="146">
        <f t="shared" si="42"/>
        <v>0</v>
      </c>
      <c r="Z439" s="145"/>
      <c r="AA439" s="145"/>
    </row>
    <row r="440" spans="2:27" ht="17.399999999999999">
      <c r="B440" s="185" t="s">
        <v>419</v>
      </c>
      <c r="C440" s="177">
        <v>3132</v>
      </c>
      <c r="D440" s="208" t="s">
        <v>507</v>
      </c>
      <c r="E440" s="177" t="s">
        <v>84</v>
      </c>
      <c r="F440" s="177"/>
      <c r="G440" s="177">
        <v>3110</v>
      </c>
      <c r="H440" s="127"/>
      <c r="I440" s="149">
        <f t="shared" si="66"/>
        <v>0</v>
      </c>
      <c r="J440" s="149">
        <f t="shared" si="66"/>
        <v>50000</v>
      </c>
      <c r="K440" s="149">
        <f t="shared" si="66"/>
        <v>0</v>
      </c>
      <c r="L440" s="149">
        <f t="shared" si="66"/>
        <v>0</v>
      </c>
      <c r="M440" s="149">
        <f t="shared" si="66"/>
        <v>0</v>
      </c>
      <c r="N440" s="149">
        <f t="shared" si="66"/>
        <v>0</v>
      </c>
      <c r="O440" s="149">
        <f t="shared" si="66"/>
        <v>0</v>
      </c>
      <c r="P440" s="149">
        <f t="shared" si="66"/>
        <v>50000</v>
      </c>
      <c r="Q440" s="149">
        <f t="shared" si="66"/>
        <v>0</v>
      </c>
      <c r="R440" s="149">
        <f t="shared" si="66"/>
        <v>0</v>
      </c>
      <c r="S440" s="149">
        <f t="shared" si="66"/>
        <v>0</v>
      </c>
      <c r="T440" s="149">
        <f t="shared" si="66"/>
        <v>0</v>
      </c>
      <c r="U440" s="149">
        <f t="shared" si="66"/>
        <v>0</v>
      </c>
      <c r="V440" s="149">
        <f t="shared" si="66"/>
        <v>0</v>
      </c>
      <c r="W440" s="184">
        <f t="shared" si="66"/>
        <v>0</v>
      </c>
      <c r="X440" s="149">
        <f t="shared" si="66"/>
        <v>50000</v>
      </c>
      <c r="Y440" s="146">
        <f t="shared" si="42"/>
        <v>0</v>
      </c>
      <c r="Z440" s="145"/>
      <c r="AA440" s="145"/>
    </row>
    <row r="441" spans="2:27" ht="17.399999999999999">
      <c r="B441" s="185" t="s">
        <v>418</v>
      </c>
      <c r="C441" s="177">
        <v>3132</v>
      </c>
      <c r="D441" s="208" t="s">
        <v>507</v>
      </c>
      <c r="E441" s="177" t="s">
        <v>84</v>
      </c>
      <c r="F441" s="177"/>
      <c r="G441" s="177">
        <v>3110</v>
      </c>
      <c r="H441" s="127"/>
      <c r="I441" s="149">
        <f t="shared" si="66"/>
        <v>0</v>
      </c>
      <c r="J441" s="149">
        <f t="shared" si="66"/>
        <v>740909.72</v>
      </c>
      <c r="K441" s="149">
        <f t="shared" si="66"/>
        <v>0</v>
      </c>
      <c r="L441" s="149">
        <f t="shared" si="66"/>
        <v>0</v>
      </c>
      <c r="M441" s="149">
        <f t="shared" si="66"/>
        <v>0</v>
      </c>
      <c r="N441" s="149">
        <f t="shared" si="66"/>
        <v>30078</v>
      </c>
      <c r="O441" s="149">
        <f t="shared" si="66"/>
        <v>710831.72</v>
      </c>
      <c r="P441" s="149">
        <f t="shared" si="66"/>
        <v>0</v>
      </c>
      <c r="Q441" s="149">
        <f t="shared" si="66"/>
        <v>0</v>
      </c>
      <c r="R441" s="149">
        <f t="shared" si="66"/>
        <v>0</v>
      </c>
      <c r="S441" s="149">
        <f t="shared" si="66"/>
        <v>0</v>
      </c>
      <c r="T441" s="149">
        <f t="shared" si="66"/>
        <v>0</v>
      </c>
      <c r="U441" s="149">
        <f t="shared" si="66"/>
        <v>0</v>
      </c>
      <c r="V441" s="149">
        <f t="shared" si="66"/>
        <v>0</v>
      </c>
      <c r="W441" s="184">
        <f t="shared" si="66"/>
        <v>0</v>
      </c>
      <c r="X441" s="149">
        <f t="shared" si="66"/>
        <v>740909.72</v>
      </c>
      <c r="Y441" s="146">
        <f t="shared" si="42"/>
        <v>0</v>
      </c>
      <c r="Z441" s="145"/>
      <c r="AA441" s="145"/>
    </row>
    <row r="442" spans="2:27" s="116" customFormat="1" ht="16.8" hidden="1">
      <c r="B442" s="188"/>
      <c r="C442" s="156"/>
      <c r="D442" s="156" t="s">
        <v>93</v>
      </c>
      <c r="E442" s="156" t="s">
        <v>93</v>
      </c>
      <c r="F442" s="156"/>
      <c r="G442" s="156"/>
      <c r="H442" s="129"/>
      <c r="I442" s="189">
        <f>I443+I444</f>
        <v>0</v>
      </c>
      <c r="J442" s="189">
        <f t="shared" ref="J442:X442" si="67">J443+J444</f>
        <v>0</v>
      </c>
      <c r="K442" s="189">
        <f t="shared" si="67"/>
        <v>0</v>
      </c>
      <c r="L442" s="189">
        <f>L443+L444</f>
        <v>0</v>
      </c>
      <c r="M442" s="189">
        <f>M443+M444</f>
        <v>0</v>
      </c>
      <c r="N442" s="189">
        <f t="shared" si="67"/>
        <v>0</v>
      </c>
      <c r="O442" s="189">
        <f t="shared" si="67"/>
        <v>0</v>
      </c>
      <c r="P442" s="189">
        <f t="shared" si="67"/>
        <v>0</v>
      </c>
      <c r="Q442" s="189">
        <f t="shared" si="67"/>
        <v>0</v>
      </c>
      <c r="R442" s="189">
        <f t="shared" si="67"/>
        <v>0</v>
      </c>
      <c r="S442" s="189">
        <f t="shared" si="67"/>
        <v>0</v>
      </c>
      <c r="T442" s="189">
        <f t="shared" si="67"/>
        <v>0</v>
      </c>
      <c r="U442" s="189">
        <f t="shared" si="67"/>
        <v>0</v>
      </c>
      <c r="V442" s="189">
        <f t="shared" si="67"/>
        <v>0</v>
      </c>
      <c r="W442" s="190">
        <f t="shared" si="67"/>
        <v>0</v>
      </c>
      <c r="X442" s="189">
        <f t="shared" si="67"/>
        <v>0</v>
      </c>
      <c r="Y442" s="146">
        <f t="shared" si="42"/>
        <v>0</v>
      </c>
      <c r="Z442" s="179"/>
      <c r="AA442" s="179"/>
    </row>
    <row r="443" spans="2:27" s="117" customFormat="1" ht="16.8" hidden="1">
      <c r="B443" s="172" t="s">
        <v>421</v>
      </c>
      <c r="C443" s="160">
        <v>3110</v>
      </c>
      <c r="D443" s="160" t="s">
        <v>93</v>
      </c>
      <c r="E443" s="160"/>
      <c r="F443" s="160"/>
      <c r="G443" s="160">
        <v>3110</v>
      </c>
      <c r="H443" s="162"/>
      <c r="I443" s="191">
        <f t="shared" ref="I443:X444" si="68">SUMIFS(I$12:I$368,$D$12:$D$368,$D443,$C$12:$C$368,$C443,$B$12:$B$368,$B443)</f>
        <v>0</v>
      </c>
      <c r="J443" s="191">
        <f t="shared" si="68"/>
        <v>0</v>
      </c>
      <c r="K443" s="191">
        <f t="shared" si="68"/>
        <v>0</v>
      </c>
      <c r="L443" s="191">
        <f t="shared" si="68"/>
        <v>0</v>
      </c>
      <c r="M443" s="191">
        <f t="shared" si="68"/>
        <v>0</v>
      </c>
      <c r="N443" s="191">
        <f t="shared" si="68"/>
        <v>0</v>
      </c>
      <c r="O443" s="191">
        <f t="shared" si="68"/>
        <v>0</v>
      </c>
      <c r="P443" s="191">
        <f t="shared" si="68"/>
        <v>0</v>
      </c>
      <c r="Q443" s="191">
        <f t="shared" si="68"/>
        <v>0</v>
      </c>
      <c r="R443" s="191">
        <f t="shared" si="68"/>
        <v>0</v>
      </c>
      <c r="S443" s="191">
        <f t="shared" si="68"/>
        <v>0</v>
      </c>
      <c r="T443" s="191">
        <f t="shared" si="68"/>
        <v>0</v>
      </c>
      <c r="U443" s="191">
        <f t="shared" si="68"/>
        <v>0</v>
      </c>
      <c r="V443" s="191">
        <f t="shared" si="68"/>
        <v>0</v>
      </c>
      <c r="W443" s="192">
        <f t="shared" si="68"/>
        <v>0</v>
      </c>
      <c r="X443" s="191">
        <f t="shared" si="68"/>
        <v>0</v>
      </c>
      <c r="Y443" s="146">
        <f t="shared" si="42"/>
        <v>0</v>
      </c>
      <c r="Z443" s="182"/>
      <c r="AA443" s="182"/>
    </row>
    <row r="444" spans="2:27" s="117" customFormat="1" ht="16.8" hidden="1">
      <c r="B444" s="172" t="s">
        <v>421</v>
      </c>
      <c r="C444" s="160">
        <v>3132</v>
      </c>
      <c r="D444" s="160" t="s">
        <v>93</v>
      </c>
      <c r="E444" s="160"/>
      <c r="F444" s="160"/>
      <c r="G444" s="160"/>
      <c r="H444" s="162"/>
      <c r="I444" s="191">
        <f t="shared" si="68"/>
        <v>0</v>
      </c>
      <c r="J444" s="191">
        <f t="shared" si="68"/>
        <v>0</v>
      </c>
      <c r="K444" s="191">
        <f t="shared" si="68"/>
        <v>0</v>
      </c>
      <c r="L444" s="191">
        <f t="shared" si="68"/>
        <v>0</v>
      </c>
      <c r="M444" s="191">
        <f t="shared" si="68"/>
        <v>0</v>
      </c>
      <c r="N444" s="191">
        <f t="shared" si="68"/>
        <v>0</v>
      </c>
      <c r="O444" s="191">
        <f t="shared" si="68"/>
        <v>0</v>
      </c>
      <c r="P444" s="191">
        <f t="shared" si="68"/>
        <v>0</v>
      </c>
      <c r="Q444" s="191">
        <f t="shared" si="68"/>
        <v>0</v>
      </c>
      <c r="R444" s="191">
        <f t="shared" si="68"/>
        <v>0</v>
      </c>
      <c r="S444" s="191">
        <f t="shared" si="68"/>
        <v>0</v>
      </c>
      <c r="T444" s="191">
        <f t="shared" si="68"/>
        <v>0</v>
      </c>
      <c r="U444" s="191">
        <f t="shared" si="68"/>
        <v>0</v>
      </c>
      <c r="V444" s="191">
        <f t="shared" si="68"/>
        <v>0</v>
      </c>
      <c r="W444" s="192">
        <f t="shared" si="68"/>
        <v>0</v>
      </c>
      <c r="X444" s="191">
        <f t="shared" si="68"/>
        <v>0</v>
      </c>
      <c r="Y444" s="146">
        <f t="shared" si="42"/>
        <v>0</v>
      </c>
      <c r="Z444" s="182"/>
      <c r="AA444" s="182"/>
    </row>
    <row r="445" spans="2:27" s="116" customFormat="1" ht="16.8">
      <c r="B445" s="193"/>
      <c r="C445" s="156">
        <v>3110</v>
      </c>
      <c r="D445" s="156" t="s">
        <v>422</v>
      </c>
      <c r="E445" s="156" t="s">
        <v>216</v>
      </c>
      <c r="F445" s="156"/>
      <c r="G445" s="156"/>
      <c r="H445" s="129"/>
      <c r="I445" s="158">
        <f>SUM(I446:I449)</f>
        <v>0</v>
      </c>
      <c r="J445" s="158">
        <f t="shared" ref="J445:X445" si="69">SUM(J446:J449)</f>
        <v>1000000</v>
      </c>
      <c r="K445" s="158">
        <f t="shared" si="69"/>
        <v>0</v>
      </c>
      <c r="L445" s="158">
        <f>SUM(L446:L449)</f>
        <v>0</v>
      </c>
      <c r="M445" s="158">
        <f>SUM(M446:M449)</f>
        <v>0</v>
      </c>
      <c r="N445" s="158">
        <f t="shared" si="69"/>
        <v>0</v>
      </c>
      <c r="O445" s="158">
        <f t="shared" si="69"/>
        <v>400000</v>
      </c>
      <c r="P445" s="158">
        <f t="shared" si="69"/>
        <v>400000</v>
      </c>
      <c r="Q445" s="158">
        <f t="shared" si="69"/>
        <v>200000</v>
      </c>
      <c r="R445" s="158">
        <f t="shared" si="69"/>
        <v>0</v>
      </c>
      <c r="S445" s="158">
        <f t="shared" si="69"/>
        <v>0</v>
      </c>
      <c r="T445" s="158">
        <f t="shared" si="69"/>
        <v>0</v>
      </c>
      <c r="U445" s="158">
        <f t="shared" si="69"/>
        <v>0</v>
      </c>
      <c r="V445" s="158">
        <f t="shared" si="69"/>
        <v>0</v>
      </c>
      <c r="W445" s="159">
        <f t="shared" si="69"/>
        <v>0</v>
      </c>
      <c r="X445" s="158">
        <f t="shared" si="69"/>
        <v>1000000</v>
      </c>
      <c r="Y445" s="146">
        <f t="shared" si="42"/>
        <v>0</v>
      </c>
      <c r="Z445" s="179"/>
      <c r="AA445" s="179"/>
    </row>
    <row r="446" spans="2:27" ht="17.399999999999999">
      <c r="B446" s="183" t="s">
        <v>420</v>
      </c>
      <c r="C446" s="177">
        <v>3110</v>
      </c>
      <c r="D446" s="177" t="s">
        <v>422</v>
      </c>
      <c r="E446" s="177"/>
      <c r="F446" s="177"/>
      <c r="G446" s="177"/>
      <c r="H446" s="127"/>
      <c r="I446" s="149">
        <f t="shared" ref="I446:X454" si="70">SUMIFS(I$12:I$368,$D$12:$D$368,$D446,$C$12:$C$368,$C446,$B$12:$B$368,$B446)</f>
        <v>0</v>
      </c>
      <c r="J446" s="149">
        <f t="shared" si="70"/>
        <v>1000000</v>
      </c>
      <c r="K446" s="149">
        <f t="shared" si="70"/>
        <v>0</v>
      </c>
      <c r="L446" s="149">
        <f t="shared" si="70"/>
        <v>0</v>
      </c>
      <c r="M446" s="149">
        <f t="shared" si="70"/>
        <v>0</v>
      </c>
      <c r="N446" s="149">
        <f t="shared" si="70"/>
        <v>0</v>
      </c>
      <c r="O446" s="149">
        <f t="shared" si="70"/>
        <v>400000</v>
      </c>
      <c r="P446" s="149">
        <f t="shared" si="70"/>
        <v>400000</v>
      </c>
      <c r="Q446" s="149">
        <f t="shared" si="70"/>
        <v>200000</v>
      </c>
      <c r="R446" s="149">
        <f t="shared" si="70"/>
        <v>0</v>
      </c>
      <c r="S446" s="149">
        <f t="shared" si="70"/>
        <v>0</v>
      </c>
      <c r="T446" s="149">
        <f t="shared" si="70"/>
        <v>0</v>
      </c>
      <c r="U446" s="149">
        <f t="shared" si="70"/>
        <v>0</v>
      </c>
      <c r="V446" s="149">
        <f t="shared" si="70"/>
        <v>0</v>
      </c>
      <c r="W446" s="184">
        <f t="shared" si="70"/>
        <v>0</v>
      </c>
      <c r="X446" s="149">
        <f t="shared" si="70"/>
        <v>1000000</v>
      </c>
      <c r="Y446" s="146">
        <f t="shared" si="42"/>
        <v>0</v>
      </c>
      <c r="Z446" s="145"/>
      <c r="AA446" s="145"/>
    </row>
    <row r="447" spans="2:27" ht="17.399999999999999" hidden="1">
      <c r="B447" s="185" t="s">
        <v>417</v>
      </c>
      <c r="C447" s="177">
        <v>3110</v>
      </c>
      <c r="D447" s="177" t="s">
        <v>422</v>
      </c>
      <c r="E447" s="177"/>
      <c r="F447" s="177"/>
      <c r="G447" s="177"/>
      <c r="H447" s="127"/>
      <c r="I447" s="149">
        <f t="shared" si="70"/>
        <v>0</v>
      </c>
      <c r="J447" s="149">
        <f t="shared" si="70"/>
        <v>0</v>
      </c>
      <c r="K447" s="149">
        <f t="shared" si="70"/>
        <v>0</v>
      </c>
      <c r="L447" s="149">
        <f t="shared" si="70"/>
        <v>0</v>
      </c>
      <c r="M447" s="149">
        <f t="shared" si="70"/>
        <v>0</v>
      </c>
      <c r="N447" s="149">
        <f t="shared" si="70"/>
        <v>0</v>
      </c>
      <c r="O447" s="149">
        <f t="shared" si="70"/>
        <v>0</v>
      </c>
      <c r="P447" s="149">
        <f t="shared" si="70"/>
        <v>0</v>
      </c>
      <c r="Q447" s="149">
        <f t="shared" si="70"/>
        <v>0</v>
      </c>
      <c r="R447" s="149">
        <f t="shared" si="70"/>
        <v>0</v>
      </c>
      <c r="S447" s="149">
        <f t="shared" si="70"/>
        <v>0</v>
      </c>
      <c r="T447" s="149">
        <f t="shared" si="70"/>
        <v>0</v>
      </c>
      <c r="U447" s="149">
        <f t="shared" si="70"/>
        <v>0</v>
      </c>
      <c r="V447" s="149">
        <f t="shared" si="70"/>
        <v>0</v>
      </c>
      <c r="W447" s="184">
        <f t="shared" si="70"/>
        <v>0</v>
      </c>
      <c r="X447" s="149">
        <f t="shared" si="70"/>
        <v>0</v>
      </c>
      <c r="Y447" s="146">
        <f t="shared" si="42"/>
        <v>0</v>
      </c>
      <c r="Z447" s="145"/>
      <c r="AA447" s="145"/>
    </row>
    <row r="448" spans="2:27" ht="17.399999999999999" hidden="1">
      <c r="B448" s="185" t="s">
        <v>419</v>
      </c>
      <c r="C448" s="177">
        <v>3110</v>
      </c>
      <c r="D448" s="177" t="s">
        <v>422</v>
      </c>
      <c r="E448" s="177"/>
      <c r="F448" s="177"/>
      <c r="G448" s="177"/>
      <c r="H448" s="127"/>
      <c r="I448" s="149">
        <f t="shared" si="70"/>
        <v>0</v>
      </c>
      <c r="J448" s="149">
        <f t="shared" si="70"/>
        <v>0</v>
      </c>
      <c r="K448" s="149">
        <f t="shared" si="70"/>
        <v>0</v>
      </c>
      <c r="L448" s="149">
        <f t="shared" si="70"/>
        <v>0</v>
      </c>
      <c r="M448" s="149">
        <f t="shared" si="70"/>
        <v>0</v>
      </c>
      <c r="N448" s="149">
        <f t="shared" si="70"/>
        <v>0</v>
      </c>
      <c r="O448" s="149">
        <f t="shared" si="70"/>
        <v>0</v>
      </c>
      <c r="P448" s="149">
        <f t="shared" si="70"/>
        <v>0</v>
      </c>
      <c r="Q448" s="149">
        <f t="shared" si="70"/>
        <v>0</v>
      </c>
      <c r="R448" s="149">
        <f t="shared" si="70"/>
        <v>0</v>
      </c>
      <c r="S448" s="149">
        <f t="shared" si="70"/>
        <v>0</v>
      </c>
      <c r="T448" s="149">
        <f t="shared" si="70"/>
        <v>0</v>
      </c>
      <c r="U448" s="149">
        <f t="shared" si="70"/>
        <v>0</v>
      </c>
      <c r="V448" s="149">
        <f t="shared" si="70"/>
        <v>0</v>
      </c>
      <c r="W448" s="184">
        <f t="shared" si="70"/>
        <v>0</v>
      </c>
      <c r="X448" s="149">
        <f t="shared" si="70"/>
        <v>0</v>
      </c>
      <c r="Y448" s="146">
        <f t="shared" si="42"/>
        <v>0</v>
      </c>
      <c r="Z448" s="145"/>
      <c r="AA448" s="145"/>
    </row>
    <row r="449" spans="2:27" ht="17.399999999999999" hidden="1">
      <c r="B449" s="185" t="s">
        <v>418</v>
      </c>
      <c r="C449" s="177">
        <v>3110</v>
      </c>
      <c r="D449" s="177" t="s">
        <v>422</v>
      </c>
      <c r="E449" s="177"/>
      <c r="F449" s="177"/>
      <c r="G449" s="177"/>
      <c r="H449" s="127"/>
      <c r="I449" s="149">
        <f t="shared" si="70"/>
        <v>0</v>
      </c>
      <c r="J449" s="149">
        <f t="shared" si="70"/>
        <v>0</v>
      </c>
      <c r="K449" s="149">
        <f t="shared" si="70"/>
        <v>0</v>
      </c>
      <c r="L449" s="149">
        <f t="shared" si="70"/>
        <v>0</v>
      </c>
      <c r="M449" s="149">
        <f t="shared" si="70"/>
        <v>0</v>
      </c>
      <c r="N449" s="149">
        <f t="shared" si="70"/>
        <v>0</v>
      </c>
      <c r="O449" s="149">
        <f t="shared" si="70"/>
        <v>0</v>
      </c>
      <c r="P449" s="149">
        <f t="shared" si="70"/>
        <v>0</v>
      </c>
      <c r="Q449" s="149">
        <f t="shared" si="70"/>
        <v>0</v>
      </c>
      <c r="R449" s="149">
        <f t="shared" si="70"/>
        <v>0</v>
      </c>
      <c r="S449" s="149">
        <f t="shared" si="70"/>
        <v>0</v>
      </c>
      <c r="T449" s="149">
        <f t="shared" si="70"/>
        <v>0</v>
      </c>
      <c r="U449" s="149">
        <f t="shared" si="70"/>
        <v>0</v>
      </c>
      <c r="V449" s="149">
        <f t="shared" si="70"/>
        <v>0</v>
      </c>
      <c r="W449" s="184">
        <f t="shared" si="70"/>
        <v>0</v>
      </c>
      <c r="X449" s="149">
        <f t="shared" si="70"/>
        <v>0</v>
      </c>
      <c r="Y449" s="146">
        <f t="shared" si="42"/>
        <v>0</v>
      </c>
      <c r="Z449" s="145"/>
      <c r="AA449" s="145"/>
    </row>
    <row r="450" spans="2:27" ht="16.8" hidden="1">
      <c r="B450" s="194" t="s">
        <v>419</v>
      </c>
      <c r="C450" s="156">
        <v>3132</v>
      </c>
      <c r="D450" s="194" t="s">
        <v>157</v>
      </c>
      <c r="E450" s="194" t="s">
        <v>157</v>
      </c>
      <c r="F450" s="156"/>
      <c r="G450" s="156">
        <v>3122</v>
      </c>
      <c r="H450" s="195"/>
      <c r="I450" s="158">
        <f t="shared" si="70"/>
        <v>0</v>
      </c>
      <c r="J450" s="158">
        <f t="shared" si="70"/>
        <v>0</v>
      </c>
      <c r="K450" s="158">
        <f t="shared" si="70"/>
        <v>0</v>
      </c>
      <c r="L450" s="158">
        <f t="shared" si="70"/>
        <v>0</v>
      </c>
      <c r="M450" s="158">
        <f t="shared" si="70"/>
        <v>0</v>
      </c>
      <c r="N450" s="158">
        <f t="shared" si="70"/>
        <v>0</v>
      </c>
      <c r="O450" s="158">
        <f t="shared" si="70"/>
        <v>0</v>
      </c>
      <c r="P450" s="158">
        <f t="shared" si="70"/>
        <v>0</v>
      </c>
      <c r="Q450" s="158">
        <f t="shared" si="70"/>
        <v>0</v>
      </c>
      <c r="R450" s="158">
        <f t="shared" si="70"/>
        <v>0</v>
      </c>
      <c r="S450" s="158">
        <f t="shared" si="70"/>
        <v>0</v>
      </c>
      <c r="T450" s="158">
        <f t="shared" si="70"/>
        <v>0</v>
      </c>
      <c r="U450" s="158">
        <f t="shared" si="70"/>
        <v>0</v>
      </c>
      <c r="V450" s="158">
        <f t="shared" si="70"/>
        <v>0</v>
      </c>
      <c r="W450" s="159">
        <f t="shared" si="70"/>
        <v>0</v>
      </c>
      <c r="X450" s="158">
        <f t="shared" si="70"/>
        <v>0</v>
      </c>
      <c r="Y450" s="146">
        <f t="shared" si="42"/>
        <v>0</v>
      </c>
      <c r="Z450" s="145"/>
      <c r="AA450" s="145"/>
    </row>
    <row r="451" spans="2:27" s="118" customFormat="1" ht="16.8" hidden="1">
      <c r="B451" s="194" t="s">
        <v>419</v>
      </c>
      <c r="C451" s="156">
        <v>3132</v>
      </c>
      <c r="D451" s="194" t="s">
        <v>154</v>
      </c>
      <c r="E451" s="194" t="s">
        <v>154</v>
      </c>
      <c r="F451" s="156"/>
      <c r="G451" s="156">
        <v>3122</v>
      </c>
      <c r="H451" s="195"/>
      <c r="I451" s="158">
        <f t="shared" si="70"/>
        <v>0</v>
      </c>
      <c r="J451" s="158">
        <f t="shared" si="70"/>
        <v>0</v>
      </c>
      <c r="K451" s="158">
        <f t="shared" si="70"/>
        <v>0</v>
      </c>
      <c r="L451" s="158">
        <f t="shared" si="70"/>
        <v>0</v>
      </c>
      <c r="M451" s="158">
        <f t="shared" si="70"/>
        <v>0</v>
      </c>
      <c r="N451" s="158">
        <f t="shared" si="70"/>
        <v>0</v>
      </c>
      <c r="O451" s="158">
        <f t="shared" si="70"/>
        <v>0</v>
      </c>
      <c r="P451" s="158">
        <f t="shared" si="70"/>
        <v>0</v>
      </c>
      <c r="Q451" s="158">
        <f t="shared" si="70"/>
        <v>0</v>
      </c>
      <c r="R451" s="158">
        <f t="shared" si="70"/>
        <v>0</v>
      </c>
      <c r="S451" s="158">
        <f t="shared" si="70"/>
        <v>0</v>
      </c>
      <c r="T451" s="158">
        <f t="shared" si="70"/>
        <v>0</v>
      </c>
      <c r="U451" s="158">
        <f t="shared" si="70"/>
        <v>0</v>
      </c>
      <c r="V451" s="158">
        <f t="shared" si="70"/>
        <v>0</v>
      </c>
      <c r="W451" s="159">
        <f t="shared" si="70"/>
        <v>0</v>
      </c>
      <c r="X451" s="158">
        <f t="shared" si="70"/>
        <v>0</v>
      </c>
      <c r="Y451" s="146">
        <f t="shared" si="42"/>
        <v>0</v>
      </c>
      <c r="Z451" s="187"/>
      <c r="AA451" s="187"/>
    </row>
    <row r="452" spans="2:27" s="116" customFormat="1" ht="16.8" hidden="1">
      <c r="B452" s="171" t="s">
        <v>418</v>
      </c>
      <c r="C452" s="156">
        <v>3110</v>
      </c>
      <c r="D452" s="194" t="s">
        <v>216</v>
      </c>
      <c r="E452" s="194" t="s">
        <v>216</v>
      </c>
      <c r="F452" s="156"/>
      <c r="G452" s="156">
        <v>3122</v>
      </c>
      <c r="H452" s="129"/>
      <c r="I452" s="158">
        <f t="shared" si="70"/>
        <v>0</v>
      </c>
      <c r="J452" s="158">
        <f t="shared" si="70"/>
        <v>0</v>
      </c>
      <c r="K452" s="158">
        <f t="shared" si="70"/>
        <v>0</v>
      </c>
      <c r="L452" s="158">
        <f t="shared" si="70"/>
        <v>0</v>
      </c>
      <c r="M452" s="158">
        <f t="shared" si="70"/>
        <v>0</v>
      </c>
      <c r="N452" s="158">
        <f t="shared" si="70"/>
        <v>0</v>
      </c>
      <c r="O452" s="158">
        <f t="shared" si="70"/>
        <v>0</v>
      </c>
      <c r="P452" s="158">
        <f t="shared" si="70"/>
        <v>0</v>
      </c>
      <c r="Q452" s="158">
        <f t="shared" si="70"/>
        <v>0</v>
      </c>
      <c r="R452" s="158">
        <f t="shared" si="70"/>
        <v>0</v>
      </c>
      <c r="S452" s="158">
        <f t="shared" si="70"/>
        <v>0</v>
      </c>
      <c r="T452" s="158">
        <f t="shared" si="70"/>
        <v>0</v>
      </c>
      <c r="U452" s="158">
        <f t="shared" si="70"/>
        <v>0</v>
      </c>
      <c r="V452" s="158">
        <f t="shared" si="70"/>
        <v>0</v>
      </c>
      <c r="W452" s="159">
        <f t="shared" si="70"/>
        <v>0</v>
      </c>
      <c r="X452" s="158">
        <f t="shared" si="70"/>
        <v>0</v>
      </c>
      <c r="Y452" s="146">
        <f t="shared" si="42"/>
        <v>0</v>
      </c>
      <c r="Z452" s="179"/>
      <c r="AA452" s="179"/>
    </row>
    <row r="453" spans="2:27" s="116" customFormat="1" ht="16.8" hidden="1">
      <c r="B453" s="171" t="s">
        <v>420</v>
      </c>
      <c r="C453" s="156">
        <v>3110</v>
      </c>
      <c r="D453" s="196" t="s">
        <v>427</v>
      </c>
      <c r="E453" s="194" t="s">
        <v>216</v>
      </c>
      <c r="F453" s="156"/>
      <c r="G453" s="156">
        <v>3122</v>
      </c>
      <c r="H453" s="129"/>
      <c r="I453" s="158">
        <f t="shared" si="70"/>
        <v>0</v>
      </c>
      <c r="J453" s="158">
        <f t="shared" si="70"/>
        <v>0</v>
      </c>
      <c r="K453" s="158">
        <f t="shared" si="70"/>
        <v>0</v>
      </c>
      <c r="L453" s="158">
        <f t="shared" si="70"/>
        <v>0</v>
      </c>
      <c r="M453" s="158">
        <f t="shared" si="70"/>
        <v>0</v>
      </c>
      <c r="N453" s="158">
        <f t="shared" si="70"/>
        <v>0</v>
      </c>
      <c r="O453" s="158">
        <f t="shared" si="70"/>
        <v>0</v>
      </c>
      <c r="P453" s="158">
        <f t="shared" si="70"/>
        <v>0</v>
      </c>
      <c r="Q453" s="158">
        <f t="shared" si="70"/>
        <v>0</v>
      </c>
      <c r="R453" s="158">
        <f t="shared" si="70"/>
        <v>0</v>
      </c>
      <c r="S453" s="158">
        <f t="shared" si="70"/>
        <v>0</v>
      </c>
      <c r="T453" s="158">
        <f t="shared" si="70"/>
        <v>0</v>
      </c>
      <c r="U453" s="158">
        <f t="shared" si="70"/>
        <v>0</v>
      </c>
      <c r="V453" s="158">
        <f t="shared" si="70"/>
        <v>0</v>
      </c>
      <c r="W453" s="159">
        <f t="shared" si="70"/>
        <v>0</v>
      </c>
      <c r="X453" s="158">
        <f t="shared" si="70"/>
        <v>0</v>
      </c>
      <c r="Y453" s="146">
        <f t="shared" si="42"/>
        <v>0</v>
      </c>
      <c r="Z453" s="179"/>
      <c r="AA453" s="179"/>
    </row>
    <row r="454" spans="2:27" s="116" customFormat="1" ht="16.8" hidden="1">
      <c r="B454" s="171" t="s">
        <v>428</v>
      </c>
      <c r="C454" s="156">
        <v>3210</v>
      </c>
      <c r="D454" s="196" t="s">
        <v>426</v>
      </c>
      <c r="E454" s="194" t="s">
        <v>216</v>
      </c>
      <c r="F454" s="156"/>
      <c r="G454" s="156">
        <v>3122</v>
      </c>
      <c r="H454" s="129"/>
      <c r="I454" s="158">
        <f t="shared" si="70"/>
        <v>0</v>
      </c>
      <c r="J454" s="158">
        <f t="shared" si="70"/>
        <v>0</v>
      </c>
      <c r="K454" s="158">
        <f t="shared" si="70"/>
        <v>0</v>
      </c>
      <c r="L454" s="158">
        <f t="shared" si="70"/>
        <v>0</v>
      </c>
      <c r="M454" s="158">
        <f t="shared" si="70"/>
        <v>0</v>
      </c>
      <c r="N454" s="158">
        <f t="shared" si="70"/>
        <v>0</v>
      </c>
      <c r="O454" s="158">
        <f t="shared" si="70"/>
        <v>0</v>
      </c>
      <c r="P454" s="158">
        <f t="shared" si="70"/>
        <v>0</v>
      </c>
      <c r="Q454" s="158">
        <f t="shared" si="70"/>
        <v>0</v>
      </c>
      <c r="R454" s="158">
        <f t="shared" si="70"/>
        <v>0</v>
      </c>
      <c r="S454" s="158">
        <f t="shared" si="70"/>
        <v>0</v>
      </c>
      <c r="T454" s="158">
        <f t="shared" si="70"/>
        <v>0</v>
      </c>
      <c r="U454" s="158">
        <f t="shared" si="70"/>
        <v>0</v>
      </c>
      <c r="V454" s="158">
        <f t="shared" si="70"/>
        <v>0</v>
      </c>
      <c r="W454" s="159">
        <f t="shared" si="70"/>
        <v>0</v>
      </c>
      <c r="X454" s="158">
        <f t="shared" si="70"/>
        <v>0</v>
      </c>
      <c r="Y454" s="146">
        <f t="shared" si="42"/>
        <v>0</v>
      </c>
      <c r="Z454" s="179"/>
      <c r="AA454" s="179"/>
    </row>
    <row r="455" spans="2:27" s="116" customFormat="1" ht="16.8">
      <c r="B455" s="187"/>
      <c r="C455" s="156"/>
      <c r="D455" s="156" t="s">
        <v>89</v>
      </c>
      <c r="E455" s="156" t="s">
        <v>89</v>
      </c>
      <c r="F455" s="156"/>
      <c r="G455" s="156"/>
      <c r="H455" s="129"/>
      <c r="I455" s="189">
        <f>I456+I467+I472+I461</f>
        <v>0</v>
      </c>
      <c r="J455" s="189">
        <f>J456+J467+J472+J461+J477</f>
        <v>57298835.109999999</v>
      </c>
      <c r="K455" s="189">
        <f t="shared" ref="K455:X455" si="71">K456+K467+K472+K461</f>
        <v>0</v>
      </c>
      <c r="L455" s="189">
        <f t="shared" si="71"/>
        <v>0</v>
      </c>
      <c r="M455" s="189">
        <f t="shared" si="71"/>
        <v>0</v>
      </c>
      <c r="N455" s="189">
        <f t="shared" si="71"/>
        <v>2756500.3600000027</v>
      </c>
      <c r="O455" s="189">
        <f t="shared" si="71"/>
        <v>3721935.5099999974</v>
      </c>
      <c r="P455" s="189">
        <f t="shared" si="71"/>
        <v>3450000</v>
      </c>
      <c r="Q455" s="189">
        <f t="shared" si="71"/>
        <v>12250000</v>
      </c>
      <c r="R455" s="189">
        <f t="shared" si="71"/>
        <v>12500000</v>
      </c>
      <c r="S455" s="189">
        <f t="shared" si="71"/>
        <v>5850000</v>
      </c>
      <c r="T455" s="189">
        <f t="shared" si="71"/>
        <v>4700000</v>
      </c>
      <c r="U455" s="189">
        <f t="shared" si="71"/>
        <v>5000000</v>
      </c>
      <c r="V455" s="189">
        <f t="shared" si="71"/>
        <v>2070399.24</v>
      </c>
      <c r="W455" s="189">
        <f t="shared" si="71"/>
        <v>5000000</v>
      </c>
      <c r="X455" s="189">
        <f t="shared" si="71"/>
        <v>57298835.109999999</v>
      </c>
      <c r="Y455" s="146">
        <f t="shared" si="42"/>
        <v>0</v>
      </c>
      <c r="Z455" s="179"/>
      <c r="AA455" s="179"/>
    </row>
    <row r="456" spans="2:27" s="117" customFormat="1" ht="16.8">
      <c r="B456" s="186"/>
      <c r="C456" s="160">
        <v>3122</v>
      </c>
      <c r="D456" s="160" t="s">
        <v>89</v>
      </c>
      <c r="E456" s="160" t="s">
        <v>89</v>
      </c>
      <c r="F456" s="160"/>
      <c r="G456" s="160">
        <v>3122</v>
      </c>
      <c r="H456" s="162"/>
      <c r="I456" s="197">
        <f>SUM(I457:I460)</f>
        <v>0</v>
      </c>
      <c r="J456" s="197">
        <f>SUM(J457:J460)</f>
        <v>2619484.5099999974</v>
      </c>
      <c r="K456" s="197">
        <f>SUM(K457:K460)</f>
        <v>0</v>
      </c>
      <c r="L456" s="197">
        <f>SUM(L457:L460)</f>
        <v>0</v>
      </c>
      <c r="M456" s="197">
        <f>SUM(M457:M460)</f>
        <v>0</v>
      </c>
      <c r="N456" s="197">
        <f t="shared" ref="N456:X456" si="72">SUM(N457:N460)</f>
        <v>0</v>
      </c>
      <c r="O456" s="197">
        <f t="shared" si="72"/>
        <v>1569484.5099999974</v>
      </c>
      <c r="P456" s="197">
        <f t="shared" si="72"/>
        <v>0</v>
      </c>
      <c r="Q456" s="197">
        <f t="shared" si="72"/>
        <v>500000</v>
      </c>
      <c r="R456" s="197">
        <f t="shared" si="72"/>
        <v>500000</v>
      </c>
      <c r="S456" s="197">
        <f t="shared" si="72"/>
        <v>50000</v>
      </c>
      <c r="T456" s="197">
        <f t="shared" si="72"/>
        <v>0</v>
      </c>
      <c r="U456" s="197">
        <f t="shared" si="72"/>
        <v>0</v>
      </c>
      <c r="V456" s="197">
        <f t="shared" si="72"/>
        <v>0</v>
      </c>
      <c r="W456" s="198">
        <f t="shared" si="72"/>
        <v>0</v>
      </c>
      <c r="X456" s="197">
        <f t="shared" si="72"/>
        <v>2619484.5099999974</v>
      </c>
      <c r="Y456" s="146">
        <f t="shared" si="42"/>
        <v>0</v>
      </c>
      <c r="Z456" s="182"/>
      <c r="AA456" s="182"/>
    </row>
    <row r="457" spans="2:27" ht="17.399999999999999">
      <c r="B457" s="183" t="s">
        <v>420</v>
      </c>
      <c r="C457" s="177">
        <v>3122</v>
      </c>
      <c r="D457" s="177" t="s">
        <v>89</v>
      </c>
      <c r="E457" s="177" t="s">
        <v>89</v>
      </c>
      <c r="F457" s="177"/>
      <c r="G457" s="177">
        <v>3122</v>
      </c>
      <c r="H457" s="127"/>
      <c r="I457" s="149">
        <f t="shared" ref="I457:X460" si="73">SUMIFS(I$12:I$368,$D$12:$D$368,$D457,$C$12:$C$368,$C457,$B$12:$B$368,$B457)</f>
        <v>0</v>
      </c>
      <c r="J457" s="149">
        <f t="shared" si="73"/>
        <v>200000</v>
      </c>
      <c r="K457" s="149">
        <f t="shared" si="73"/>
        <v>0</v>
      </c>
      <c r="L457" s="149">
        <f t="shared" si="73"/>
        <v>0</v>
      </c>
      <c r="M457" s="149">
        <f t="shared" si="73"/>
        <v>0</v>
      </c>
      <c r="N457" s="149">
        <f t="shared" si="73"/>
        <v>0</v>
      </c>
      <c r="O457" s="149">
        <f t="shared" si="73"/>
        <v>150000</v>
      </c>
      <c r="P457" s="149">
        <f t="shared" si="73"/>
        <v>0</v>
      </c>
      <c r="Q457" s="149">
        <f t="shared" si="73"/>
        <v>0</v>
      </c>
      <c r="R457" s="149">
        <f t="shared" si="73"/>
        <v>0</v>
      </c>
      <c r="S457" s="149">
        <f t="shared" si="73"/>
        <v>50000</v>
      </c>
      <c r="T457" s="149">
        <f t="shared" si="73"/>
        <v>0</v>
      </c>
      <c r="U457" s="149">
        <f t="shared" si="73"/>
        <v>0</v>
      </c>
      <c r="V457" s="149">
        <f t="shared" si="73"/>
        <v>0</v>
      </c>
      <c r="W457" s="184">
        <f t="shared" si="73"/>
        <v>0</v>
      </c>
      <c r="X457" s="149">
        <f t="shared" si="73"/>
        <v>200000</v>
      </c>
      <c r="Y457" s="146">
        <f t="shared" si="42"/>
        <v>0</v>
      </c>
      <c r="Z457" s="145"/>
      <c r="AA457" s="145"/>
    </row>
    <row r="458" spans="2:27" ht="17.399999999999999" hidden="1">
      <c r="B458" s="185" t="s">
        <v>417</v>
      </c>
      <c r="C458" s="177">
        <v>3122</v>
      </c>
      <c r="D458" s="177" t="s">
        <v>89</v>
      </c>
      <c r="E458" s="177" t="s">
        <v>89</v>
      </c>
      <c r="F458" s="177"/>
      <c r="G458" s="177">
        <v>3122</v>
      </c>
      <c r="H458" s="127"/>
      <c r="I458" s="149">
        <f t="shared" si="73"/>
        <v>0</v>
      </c>
      <c r="J458" s="149">
        <f t="shared" si="73"/>
        <v>0</v>
      </c>
      <c r="K458" s="149">
        <f t="shared" si="73"/>
        <v>0</v>
      </c>
      <c r="L458" s="149">
        <f t="shared" si="73"/>
        <v>0</v>
      </c>
      <c r="M458" s="149">
        <f t="shared" si="73"/>
        <v>0</v>
      </c>
      <c r="N458" s="149">
        <f t="shared" si="73"/>
        <v>0</v>
      </c>
      <c r="O458" s="149">
        <f t="shared" si="73"/>
        <v>0</v>
      </c>
      <c r="P458" s="149">
        <f t="shared" si="73"/>
        <v>0</v>
      </c>
      <c r="Q458" s="149">
        <f t="shared" si="73"/>
        <v>0</v>
      </c>
      <c r="R458" s="149">
        <f t="shared" si="73"/>
        <v>0</v>
      </c>
      <c r="S458" s="149">
        <f t="shared" si="73"/>
        <v>0</v>
      </c>
      <c r="T458" s="149">
        <f t="shared" si="73"/>
        <v>0</v>
      </c>
      <c r="U458" s="149">
        <f t="shared" si="73"/>
        <v>0</v>
      </c>
      <c r="V458" s="149">
        <f t="shared" si="73"/>
        <v>0</v>
      </c>
      <c r="W458" s="184">
        <f t="shared" si="73"/>
        <v>0</v>
      </c>
      <c r="X458" s="149">
        <f t="shared" si="73"/>
        <v>0</v>
      </c>
      <c r="Y458" s="146">
        <f t="shared" si="42"/>
        <v>0</v>
      </c>
      <c r="Z458" s="145"/>
      <c r="AA458" s="145"/>
    </row>
    <row r="459" spans="2:27" ht="17.399999999999999">
      <c r="B459" s="185" t="s">
        <v>419</v>
      </c>
      <c r="C459" s="177">
        <v>3122</v>
      </c>
      <c r="D459" s="177" t="s">
        <v>89</v>
      </c>
      <c r="E459" s="177" t="s">
        <v>89</v>
      </c>
      <c r="F459" s="177"/>
      <c r="G459" s="177">
        <v>3122</v>
      </c>
      <c r="H459" s="127"/>
      <c r="I459" s="149">
        <f t="shared" si="73"/>
        <v>0</v>
      </c>
      <c r="J459" s="149">
        <f t="shared" si="73"/>
        <v>2419484.5099999974</v>
      </c>
      <c r="K459" s="149">
        <f t="shared" si="73"/>
        <v>0</v>
      </c>
      <c r="L459" s="149">
        <f t="shared" si="73"/>
        <v>0</v>
      </c>
      <c r="M459" s="149">
        <f t="shared" si="73"/>
        <v>0</v>
      </c>
      <c r="N459" s="149">
        <f t="shared" si="73"/>
        <v>0</v>
      </c>
      <c r="O459" s="149">
        <f t="shared" si="73"/>
        <v>1419484.5099999974</v>
      </c>
      <c r="P459" s="149">
        <f t="shared" si="73"/>
        <v>0</v>
      </c>
      <c r="Q459" s="149">
        <f t="shared" si="73"/>
        <v>500000</v>
      </c>
      <c r="R459" s="149">
        <f t="shared" si="73"/>
        <v>500000</v>
      </c>
      <c r="S459" s="149">
        <f t="shared" si="73"/>
        <v>0</v>
      </c>
      <c r="T459" s="149">
        <f t="shared" si="73"/>
        <v>0</v>
      </c>
      <c r="U459" s="149">
        <f t="shared" si="73"/>
        <v>0</v>
      </c>
      <c r="V459" s="149">
        <f t="shared" si="73"/>
        <v>0</v>
      </c>
      <c r="W459" s="184">
        <f t="shared" si="73"/>
        <v>0</v>
      </c>
      <c r="X459" s="149">
        <f t="shared" si="73"/>
        <v>2419484.5099999974</v>
      </c>
      <c r="Y459" s="146">
        <f t="shared" si="42"/>
        <v>0</v>
      </c>
      <c r="Z459" s="145"/>
      <c r="AA459" s="145"/>
    </row>
    <row r="460" spans="2:27" ht="17.399999999999999" hidden="1">
      <c r="B460" s="185" t="s">
        <v>418</v>
      </c>
      <c r="C460" s="177">
        <v>3122</v>
      </c>
      <c r="D460" s="177" t="s">
        <v>89</v>
      </c>
      <c r="E460" s="177" t="s">
        <v>89</v>
      </c>
      <c r="F460" s="177"/>
      <c r="G460" s="177">
        <v>3122</v>
      </c>
      <c r="H460" s="127"/>
      <c r="I460" s="149">
        <f t="shared" si="73"/>
        <v>0</v>
      </c>
      <c r="J460" s="149">
        <f t="shared" si="73"/>
        <v>0</v>
      </c>
      <c r="K460" s="149">
        <f t="shared" si="73"/>
        <v>0</v>
      </c>
      <c r="L460" s="149">
        <f t="shared" si="73"/>
        <v>0</v>
      </c>
      <c r="M460" s="149">
        <f t="shared" si="73"/>
        <v>0</v>
      </c>
      <c r="N460" s="149">
        <f t="shared" si="73"/>
        <v>0</v>
      </c>
      <c r="O460" s="149">
        <f t="shared" si="73"/>
        <v>0</v>
      </c>
      <c r="P460" s="149">
        <f t="shared" si="73"/>
        <v>0</v>
      </c>
      <c r="Q460" s="149">
        <f t="shared" si="73"/>
        <v>0</v>
      </c>
      <c r="R460" s="149">
        <f t="shared" si="73"/>
        <v>0</v>
      </c>
      <c r="S460" s="149">
        <f t="shared" si="73"/>
        <v>0</v>
      </c>
      <c r="T460" s="149">
        <f t="shared" si="73"/>
        <v>0</v>
      </c>
      <c r="U460" s="149">
        <f t="shared" si="73"/>
        <v>0</v>
      </c>
      <c r="V460" s="149">
        <f t="shared" si="73"/>
        <v>0</v>
      </c>
      <c r="W460" s="184">
        <f t="shared" si="73"/>
        <v>0</v>
      </c>
      <c r="X460" s="149">
        <f t="shared" si="73"/>
        <v>0</v>
      </c>
      <c r="Y460" s="146">
        <f t="shared" si="42"/>
        <v>0</v>
      </c>
      <c r="Z460" s="145"/>
      <c r="AA460" s="145"/>
    </row>
    <row r="461" spans="2:27" ht="17.399999999999999" hidden="1">
      <c r="B461" s="185"/>
      <c r="C461" s="160">
        <v>3132</v>
      </c>
      <c r="D461" s="160" t="s">
        <v>89</v>
      </c>
      <c r="E461" s="177"/>
      <c r="F461" s="177"/>
      <c r="G461" s="177"/>
      <c r="H461" s="127"/>
      <c r="I461" s="197">
        <f>SUM(I462:I466)</f>
        <v>0</v>
      </c>
      <c r="J461" s="197">
        <f>SUM(J462:J466)</f>
        <v>0</v>
      </c>
      <c r="K461" s="197">
        <f>SUM(K462:K466)</f>
        <v>0</v>
      </c>
      <c r="L461" s="197">
        <f t="shared" ref="L461:X461" si="74">SUM(L462:L466)</f>
        <v>0</v>
      </c>
      <c r="M461" s="197">
        <f t="shared" si="74"/>
        <v>0</v>
      </c>
      <c r="N461" s="197">
        <f t="shared" si="74"/>
        <v>0</v>
      </c>
      <c r="O461" s="197">
        <f t="shared" si="74"/>
        <v>0</v>
      </c>
      <c r="P461" s="197">
        <f t="shared" si="74"/>
        <v>0</v>
      </c>
      <c r="Q461" s="197">
        <f t="shared" si="74"/>
        <v>0</v>
      </c>
      <c r="R461" s="197">
        <f t="shared" si="74"/>
        <v>0</v>
      </c>
      <c r="S461" s="197">
        <f t="shared" si="74"/>
        <v>0</v>
      </c>
      <c r="T461" s="197">
        <f t="shared" si="74"/>
        <v>0</v>
      </c>
      <c r="U461" s="197">
        <f t="shared" si="74"/>
        <v>0</v>
      </c>
      <c r="V461" s="197">
        <f t="shared" si="74"/>
        <v>0</v>
      </c>
      <c r="W461" s="197">
        <f t="shared" si="74"/>
        <v>0</v>
      </c>
      <c r="X461" s="197">
        <f t="shared" si="74"/>
        <v>0</v>
      </c>
      <c r="Y461" s="146">
        <f t="shared" ref="Y461:Y506" si="75">X461-J461</f>
        <v>0</v>
      </c>
      <c r="Z461" s="145"/>
      <c r="AA461" s="145"/>
    </row>
    <row r="462" spans="2:27" ht="17.399999999999999" hidden="1">
      <c r="B462" s="183" t="s">
        <v>420</v>
      </c>
      <c r="C462" s="177">
        <v>3132</v>
      </c>
      <c r="D462" s="177" t="s">
        <v>89</v>
      </c>
      <c r="E462" s="177"/>
      <c r="F462" s="177"/>
      <c r="G462" s="177"/>
      <c r="H462" s="127"/>
      <c r="I462" s="149">
        <f t="shared" ref="I462:X466" si="76">SUMIFS(I$12:I$368,$D$12:$D$368,$D462,$C$12:$C$368,$C462,$B$12:$B$368,$B462)</f>
        <v>0</v>
      </c>
      <c r="J462" s="149">
        <f t="shared" si="76"/>
        <v>0</v>
      </c>
      <c r="K462" s="149">
        <f t="shared" si="76"/>
        <v>0</v>
      </c>
      <c r="L462" s="149">
        <f t="shared" si="76"/>
        <v>0</v>
      </c>
      <c r="M462" s="149">
        <f t="shared" si="76"/>
        <v>0</v>
      </c>
      <c r="N462" s="149">
        <f t="shared" si="76"/>
        <v>0</v>
      </c>
      <c r="O462" s="149">
        <f t="shared" si="76"/>
        <v>0</v>
      </c>
      <c r="P462" s="149">
        <f t="shared" si="76"/>
        <v>0</v>
      </c>
      <c r="Q462" s="149">
        <f t="shared" si="76"/>
        <v>0</v>
      </c>
      <c r="R462" s="149">
        <f t="shared" si="76"/>
        <v>0</v>
      </c>
      <c r="S462" s="149">
        <f t="shared" si="76"/>
        <v>0</v>
      </c>
      <c r="T462" s="149">
        <f t="shared" si="76"/>
        <v>0</v>
      </c>
      <c r="U462" s="149">
        <f t="shared" si="76"/>
        <v>0</v>
      </c>
      <c r="V462" s="149">
        <f t="shared" si="76"/>
        <v>0</v>
      </c>
      <c r="W462" s="149">
        <f t="shared" si="76"/>
        <v>0</v>
      </c>
      <c r="X462" s="149">
        <f t="shared" si="76"/>
        <v>0</v>
      </c>
      <c r="Y462" s="146">
        <f t="shared" si="75"/>
        <v>0</v>
      </c>
      <c r="Z462" s="145"/>
      <c r="AA462" s="145"/>
    </row>
    <row r="463" spans="2:27" ht="17.399999999999999" hidden="1">
      <c r="B463" s="185" t="s">
        <v>417</v>
      </c>
      <c r="C463" s="177">
        <v>3132</v>
      </c>
      <c r="D463" s="177" t="s">
        <v>89</v>
      </c>
      <c r="E463" s="177"/>
      <c r="F463" s="177"/>
      <c r="G463" s="177"/>
      <c r="H463" s="127"/>
      <c r="I463" s="149">
        <f t="shared" si="76"/>
        <v>0</v>
      </c>
      <c r="J463" s="149">
        <f t="shared" si="76"/>
        <v>0</v>
      </c>
      <c r="K463" s="149">
        <f t="shared" si="76"/>
        <v>0</v>
      </c>
      <c r="L463" s="149">
        <f t="shared" si="76"/>
        <v>0</v>
      </c>
      <c r="M463" s="149">
        <f t="shared" si="76"/>
        <v>0</v>
      </c>
      <c r="N463" s="149">
        <f t="shared" si="76"/>
        <v>0</v>
      </c>
      <c r="O463" s="149">
        <f t="shared" si="76"/>
        <v>0</v>
      </c>
      <c r="P463" s="149">
        <f t="shared" si="76"/>
        <v>0</v>
      </c>
      <c r="Q463" s="149">
        <f t="shared" si="76"/>
        <v>0</v>
      </c>
      <c r="R463" s="149">
        <f t="shared" si="76"/>
        <v>0</v>
      </c>
      <c r="S463" s="149">
        <f t="shared" si="76"/>
        <v>0</v>
      </c>
      <c r="T463" s="149">
        <f t="shared" si="76"/>
        <v>0</v>
      </c>
      <c r="U463" s="149">
        <f t="shared" si="76"/>
        <v>0</v>
      </c>
      <c r="V463" s="149">
        <f t="shared" si="76"/>
        <v>0</v>
      </c>
      <c r="W463" s="149">
        <f t="shared" si="76"/>
        <v>0</v>
      </c>
      <c r="X463" s="149">
        <f t="shared" si="76"/>
        <v>0</v>
      </c>
      <c r="Y463" s="146">
        <f t="shared" si="75"/>
        <v>0</v>
      </c>
      <c r="Z463" s="145"/>
      <c r="AA463" s="145"/>
    </row>
    <row r="464" spans="2:27" ht="17.399999999999999" hidden="1">
      <c r="B464" s="185" t="s">
        <v>419</v>
      </c>
      <c r="C464" s="177">
        <v>3132</v>
      </c>
      <c r="D464" s="177" t="s">
        <v>89</v>
      </c>
      <c r="E464" s="177"/>
      <c r="F464" s="177"/>
      <c r="G464" s="177"/>
      <c r="H464" s="127"/>
      <c r="I464" s="149">
        <f t="shared" si="76"/>
        <v>0</v>
      </c>
      <c r="J464" s="149">
        <f t="shared" si="76"/>
        <v>0</v>
      </c>
      <c r="K464" s="149">
        <f t="shared" si="76"/>
        <v>0</v>
      </c>
      <c r="L464" s="149">
        <f t="shared" si="76"/>
        <v>0</v>
      </c>
      <c r="M464" s="149">
        <f t="shared" si="76"/>
        <v>0</v>
      </c>
      <c r="N464" s="149">
        <f t="shared" si="76"/>
        <v>0</v>
      </c>
      <c r="O464" s="149">
        <f t="shared" si="76"/>
        <v>0</v>
      </c>
      <c r="P464" s="149">
        <f t="shared" si="76"/>
        <v>0</v>
      </c>
      <c r="Q464" s="149">
        <f t="shared" si="76"/>
        <v>0</v>
      </c>
      <c r="R464" s="149">
        <f t="shared" si="76"/>
        <v>0</v>
      </c>
      <c r="S464" s="149">
        <f t="shared" si="76"/>
        <v>0</v>
      </c>
      <c r="T464" s="149">
        <f t="shared" si="76"/>
        <v>0</v>
      </c>
      <c r="U464" s="149">
        <f t="shared" si="76"/>
        <v>0</v>
      </c>
      <c r="V464" s="149">
        <f t="shared" si="76"/>
        <v>0</v>
      </c>
      <c r="W464" s="149">
        <f t="shared" si="76"/>
        <v>0</v>
      </c>
      <c r="X464" s="149">
        <f t="shared" si="76"/>
        <v>0</v>
      </c>
      <c r="Y464" s="146">
        <f t="shared" si="75"/>
        <v>0</v>
      </c>
      <c r="Z464" s="145"/>
      <c r="AA464" s="145"/>
    </row>
    <row r="465" spans="1:27" ht="17.399999999999999" hidden="1">
      <c r="B465" s="185" t="s">
        <v>418</v>
      </c>
      <c r="C465" s="177">
        <v>3132</v>
      </c>
      <c r="D465" s="177" t="s">
        <v>89</v>
      </c>
      <c r="E465" s="177"/>
      <c r="F465" s="177"/>
      <c r="G465" s="177"/>
      <c r="H465" s="127"/>
      <c r="I465" s="149">
        <f t="shared" si="76"/>
        <v>0</v>
      </c>
      <c r="J465" s="149">
        <f t="shared" si="76"/>
        <v>0</v>
      </c>
      <c r="K465" s="149">
        <f t="shared" si="76"/>
        <v>0</v>
      </c>
      <c r="L465" s="149">
        <f t="shared" si="76"/>
        <v>0</v>
      </c>
      <c r="M465" s="149">
        <f t="shared" si="76"/>
        <v>0</v>
      </c>
      <c r="N465" s="149">
        <f t="shared" si="76"/>
        <v>0</v>
      </c>
      <c r="O465" s="149">
        <f t="shared" si="76"/>
        <v>0</v>
      </c>
      <c r="P465" s="149">
        <f t="shared" si="76"/>
        <v>0</v>
      </c>
      <c r="Q465" s="149">
        <f t="shared" si="76"/>
        <v>0</v>
      </c>
      <c r="R465" s="149">
        <f t="shared" si="76"/>
        <v>0</v>
      </c>
      <c r="S465" s="149">
        <f t="shared" si="76"/>
        <v>0</v>
      </c>
      <c r="T465" s="149">
        <f t="shared" si="76"/>
        <v>0</v>
      </c>
      <c r="U465" s="149">
        <f t="shared" si="76"/>
        <v>0</v>
      </c>
      <c r="V465" s="149">
        <f t="shared" si="76"/>
        <v>0</v>
      </c>
      <c r="W465" s="149">
        <f t="shared" si="76"/>
        <v>0</v>
      </c>
      <c r="X465" s="149">
        <f t="shared" si="76"/>
        <v>0</v>
      </c>
      <c r="Y465" s="146">
        <f t="shared" si="75"/>
        <v>0</v>
      </c>
      <c r="Z465" s="145"/>
      <c r="AA465" s="145"/>
    </row>
    <row r="466" spans="1:27" ht="17.399999999999999" hidden="1">
      <c r="B466" s="185" t="s">
        <v>421</v>
      </c>
      <c r="C466" s="177">
        <v>3132</v>
      </c>
      <c r="D466" s="208" t="s">
        <v>89</v>
      </c>
      <c r="E466" s="177"/>
      <c r="F466" s="177"/>
      <c r="G466" s="177"/>
      <c r="H466" s="127"/>
      <c r="I466" s="149">
        <f t="shared" si="76"/>
        <v>0</v>
      </c>
      <c r="J466" s="149">
        <f t="shared" si="76"/>
        <v>0</v>
      </c>
      <c r="K466" s="149">
        <f t="shared" si="76"/>
        <v>0</v>
      </c>
      <c r="L466" s="149">
        <f t="shared" si="76"/>
        <v>0</v>
      </c>
      <c r="M466" s="149">
        <f t="shared" si="76"/>
        <v>0</v>
      </c>
      <c r="N466" s="149">
        <f t="shared" si="76"/>
        <v>0</v>
      </c>
      <c r="O466" s="149">
        <f t="shared" si="76"/>
        <v>0</v>
      </c>
      <c r="P466" s="149">
        <f t="shared" si="76"/>
        <v>0</v>
      </c>
      <c r="Q466" s="149">
        <f t="shared" si="76"/>
        <v>0</v>
      </c>
      <c r="R466" s="149">
        <f t="shared" si="76"/>
        <v>0</v>
      </c>
      <c r="S466" s="149">
        <f t="shared" si="76"/>
        <v>0</v>
      </c>
      <c r="T466" s="149">
        <f t="shared" si="76"/>
        <v>0</v>
      </c>
      <c r="U466" s="149">
        <f t="shared" si="76"/>
        <v>0</v>
      </c>
      <c r="V466" s="149">
        <f t="shared" si="76"/>
        <v>0</v>
      </c>
      <c r="W466" s="149">
        <f t="shared" si="76"/>
        <v>0</v>
      </c>
      <c r="X466" s="149">
        <f t="shared" si="76"/>
        <v>0</v>
      </c>
      <c r="Y466" s="146">
        <f t="shared" si="75"/>
        <v>0</v>
      </c>
      <c r="Z466" s="145"/>
      <c r="AA466" s="145"/>
    </row>
    <row r="467" spans="1:27" s="117" customFormat="1" ht="17.399999999999999">
      <c r="B467" s="186"/>
      <c r="C467" s="160">
        <v>3142</v>
      </c>
      <c r="D467" s="160" t="s">
        <v>89</v>
      </c>
      <c r="E467" s="160" t="s">
        <v>89</v>
      </c>
      <c r="F467" s="160"/>
      <c r="G467" s="177">
        <v>3142</v>
      </c>
      <c r="H467" s="162"/>
      <c r="I467" s="175">
        <f t="shared" ref="I467:X467" si="77">SUM(I468:I471)</f>
        <v>0</v>
      </c>
      <c r="J467" s="175">
        <f t="shared" si="77"/>
        <v>51420408.300000004</v>
      </c>
      <c r="K467" s="175">
        <f t="shared" si="77"/>
        <v>0</v>
      </c>
      <c r="L467" s="175">
        <f t="shared" si="77"/>
        <v>0</v>
      </c>
      <c r="M467" s="175">
        <f t="shared" si="77"/>
        <v>0</v>
      </c>
      <c r="N467" s="175">
        <f t="shared" si="77"/>
        <v>2347558.0600000028</v>
      </c>
      <c r="O467" s="175">
        <f t="shared" si="77"/>
        <v>852451</v>
      </c>
      <c r="P467" s="175">
        <f t="shared" si="77"/>
        <v>3000000</v>
      </c>
      <c r="Q467" s="175">
        <f t="shared" si="77"/>
        <v>11150000</v>
      </c>
      <c r="R467" s="175">
        <f t="shared" si="77"/>
        <v>12000000</v>
      </c>
      <c r="S467" s="175">
        <f t="shared" si="77"/>
        <v>5500000</v>
      </c>
      <c r="T467" s="175">
        <f t="shared" si="77"/>
        <v>4500000</v>
      </c>
      <c r="U467" s="175">
        <f t="shared" si="77"/>
        <v>5000000</v>
      </c>
      <c r="V467" s="175">
        <f t="shared" si="77"/>
        <v>2070399.24</v>
      </c>
      <c r="W467" s="181">
        <f t="shared" si="77"/>
        <v>5000000</v>
      </c>
      <c r="X467" s="175">
        <f t="shared" si="77"/>
        <v>51420408.300000004</v>
      </c>
      <c r="Y467" s="146">
        <f t="shared" si="75"/>
        <v>0</v>
      </c>
      <c r="Z467" s="182"/>
      <c r="AA467" s="182"/>
    </row>
    <row r="468" spans="1:27" ht="17.399999999999999">
      <c r="B468" s="183" t="s">
        <v>420</v>
      </c>
      <c r="C468" s="177">
        <v>3142</v>
      </c>
      <c r="D468" s="177" t="s">
        <v>89</v>
      </c>
      <c r="E468" s="177" t="s">
        <v>89</v>
      </c>
      <c r="F468" s="177"/>
      <c r="G468" s="177">
        <v>3122</v>
      </c>
      <c r="H468" s="127"/>
      <c r="I468" s="149">
        <f t="shared" ref="I468:X471" si="78">SUMIFS(I$12:I$368,$D$12:$D$368,$D468,$C$12:$C$368,$C468,$B$12:$B$368,$B468)</f>
        <v>0</v>
      </c>
      <c r="J468" s="149">
        <f t="shared" si="78"/>
        <v>46785930.43</v>
      </c>
      <c r="K468" s="149">
        <f t="shared" si="78"/>
        <v>0</v>
      </c>
      <c r="L468" s="149">
        <f t="shared" si="78"/>
        <v>0</v>
      </c>
      <c r="M468" s="149">
        <f t="shared" si="78"/>
        <v>0</v>
      </c>
      <c r="N468" s="149">
        <f t="shared" si="78"/>
        <v>415531.18999999994</v>
      </c>
      <c r="O468" s="149">
        <f t="shared" si="78"/>
        <v>0</v>
      </c>
      <c r="P468" s="149">
        <f t="shared" si="78"/>
        <v>2800000</v>
      </c>
      <c r="Q468" s="149">
        <f t="shared" si="78"/>
        <v>10000000</v>
      </c>
      <c r="R468" s="149">
        <f t="shared" si="78"/>
        <v>12000000</v>
      </c>
      <c r="S468" s="149">
        <f t="shared" si="78"/>
        <v>5000000</v>
      </c>
      <c r="T468" s="149">
        <f t="shared" si="78"/>
        <v>4500000</v>
      </c>
      <c r="U468" s="149">
        <f t="shared" si="78"/>
        <v>5000000</v>
      </c>
      <c r="V468" s="149">
        <f t="shared" si="78"/>
        <v>2070399.24</v>
      </c>
      <c r="W468" s="184">
        <f t="shared" si="78"/>
        <v>5000000</v>
      </c>
      <c r="X468" s="149">
        <f t="shared" si="78"/>
        <v>46785930.43</v>
      </c>
      <c r="Y468" s="146">
        <f t="shared" si="75"/>
        <v>0</v>
      </c>
      <c r="Z468" s="145"/>
      <c r="AA468" s="145"/>
    </row>
    <row r="469" spans="1:27" ht="17.399999999999999">
      <c r="B469" s="185" t="s">
        <v>417</v>
      </c>
      <c r="C469" s="177">
        <v>3142</v>
      </c>
      <c r="D469" s="177" t="s">
        <v>89</v>
      </c>
      <c r="E469" s="177" t="s">
        <v>89</v>
      </c>
      <c r="F469" s="177"/>
      <c r="G469" s="177">
        <v>3122</v>
      </c>
      <c r="H469" s="127"/>
      <c r="I469" s="149">
        <f t="shared" si="78"/>
        <v>0</v>
      </c>
      <c r="J469" s="149">
        <f t="shared" si="78"/>
        <v>2352451</v>
      </c>
      <c r="K469" s="149">
        <f t="shared" si="78"/>
        <v>0</v>
      </c>
      <c r="L469" s="149">
        <f t="shared" si="78"/>
        <v>0</v>
      </c>
      <c r="M469" s="149">
        <f t="shared" si="78"/>
        <v>0</v>
      </c>
      <c r="N469" s="149">
        <f t="shared" si="78"/>
        <v>0</v>
      </c>
      <c r="O469" s="149">
        <f t="shared" si="78"/>
        <v>852451</v>
      </c>
      <c r="P469" s="149">
        <f t="shared" si="78"/>
        <v>0</v>
      </c>
      <c r="Q469" s="149">
        <f t="shared" si="78"/>
        <v>1000000</v>
      </c>
      <c r="R469" s="149">
        <f t="shared" si="78"/>
        <v>0</v>
      </c>
      <c r="S469" s="149">
        <f t="shared" si="78"/>
        <v>500000</v>
      </c>
      <c r="T469" s="149">
        <f t="shared" si="78"/>
        <v>0</v>
      </c>
      <c r="U469" s="149">
        <f t="shared" si="78"/>
        <v>0</v>
      </c>
      <c r="V469" s="149">
        <f t="shared" si="78"/>
        <v>0</v>
      </c>
      <c r="W469" s="184">
        <f t="shared" si="78"/>
        <v>0</v>
      </c>
      <c r="X469" s="149">
        <f t="shared" si="78"/>
        <v>2352451</v>
      </c>
      <c r="Y469" s="146">
        <f t="shared" si="75"/>
        <v>0</v>
      </c>
      <c r="Z469" s="145"/>
      <c r="AA469" s="145"/>
    </row>
    <row r="470" spans="1:27" ht="17.399999999999999">
      <c r="B470" s="185" t="s">
        <v>419</v>
      </c>
      <c r="C470" s="177">
        <v>3142</v>
      </c>
      <c r="D470" s="177" t="s">
        <v>89</v>
      </c>
      <c r="E470" s="177" t="s">
        <v>89</v>
      </c>
      <c r="F470" s="177"/>
      <c r="G470" s="177">
        <v>3142</v>
      </c>
      <c r="H470" s="127"/>
      <c r="I470" s="149">
        <f t="shared" si="78"/>
        <v>0</v>
      </c>
      <c r="J470" s="149">
        <f t="shared" si="78"/>
        <v>2029059.0500000031</v>
      </c>
      <c r="K470" s="149">
        <f t="shared" si="78"/>
        <v>0</v>
      </c>
      <c r="L470" s="149">
        <f t="shared" si="78"/>
        <v>0</v>
      </c>
      <c r="M470" s="149">
        <f t="shared" si="78"/>
        <v>0</v>
      </c>
      <c r="N470" s="149">
        <f t="shared" si="78"/>
        <v>1829059.0500000031</v>
      </c>
      <c r="O470" s="149">
        <f t="shared" si="78"/>
        <v>0</v>
      </c>
      <c r="P470" s="149">
        <f t="shared" si="78"/>
        <v>200000</v>
      </c>
      <c r="Q470" s="149">
        <f t="shared" si="78"/>
        <v>0</v>
      </c>
      <c r="R470" s="149">
        <f t="shared" si="78"/>
        <v>0</v>
      </c>
      <c r="S470" s="149">
        <f t="shared" si="78"/>
        <v>0</v>
      </c>
      <c r="T470" s="149">
        <f t="shared" si="78"/>
        <v>0</v>
      </c>
      <c r="U470" s="149">
        <f t="shared" si="78"/>
        <v>0</v>
      </c>
      <c r="V470" s="149">
        <f t="shared" si="78"/>
        <v>0</v>
      </c>
      <c r="W470" s="184">
        <f t="shared" si="78"/>
        <v>0</v>
      </c>
      <c r="X470" s="149">
        <f t="shared" si="78"/>
        <v>2029059.0500000031</v>
      </c>
      <c r="Y470" s="146">
        <f t="shared" si="75"/>
        <v>0</v>
      </c>
      <c r="Z470" s="145"/>
      <c r="AA470" s="145"/>
    </row>
    <row r="471" spans="1:27" ht="17.399999999999999">
      <c r="B471" s="185" t="s">
        <v>418</v>
      </c>
      <c r="C471" s="177">
        <v>3142</v>
      </c>
      <c r="D471" s="177" t="s">
        <v>89</v>
      </c>
      <c r="E471" s="177" t="s">
        <v>89</v>
      </c>
      <c r="F471" s="177"/>
      <c r="G471" s="177">
        <v>3142</v>
      </c>
      <c r="H471" s="127"/>
      <c r="I471" s="149">
        <f t="shared" si="78"/>
        <v>0</v>
      </c>
      <c r="J471" s="149">
        <f t="shared" si="78"/>
        <v>252967.82</v>
      </c>
      <c r="K471" s="149">
        <f t="shared" si="78"/>
        <v>0</v>
      </c>
      <c r="L471" s="149">
        <f t="shared" si="78"/>
        <v>0</v>
      </c>
      <c r="M471" s="149">
        <f t="shared" si="78"/>
        <v>0</v>
      </c>
      <c r="N471" s="149">
        <f t="shared" si="78"/>
        <v>102967.82</v>
      </c>
      <c r="O471" s="149">
        <f t="shared" si="78"/>
        <v>0</v>
      </c>
      <c r="P471" s="149">
        <f t="shared" si="78"/>
        <v>0</v>
      </c>
      <c r="Q471" s="149">
        <f t="shared" si="78"/>
        <v>150000</v>
      </c>
      <c r="R471" s="149">
        <f t="shared" si="78"/>
        <v>0</v>
      </c>
      <c r="S471" s="149">
        <f t="shared" si="78"/>
        <v>0</v>
      </c>
      <c r="T471" s="149">
        <f t="shared" si="78"/>
        <v>0</v>
      </c>
      <c r="U471" s="149">
        <f t="shared" si="78"/>
        <v>0</v>
      </c>
      <c r="V471" s="149">
        <f t="shared" si="78"/>
        <v>0</v>
      </c>
      <c r="W471" s="184">
        <f t="shared" si="78"/>
        <v>0</v>
      </c>
      <c r="X471" s="149">
        <f t="shared" si="78"/>
        <v>252967.82</v>
      </c>
      <c r="Y471" s="146">
        <f t="shared" si="75"/>
        <v>0</v>
      </c>
      <c r="Z471" s="145"/>
      <c r="AA471" s="145"/>
    </row>
    <row r="472" spans="1:27" s="117" customFormat="1" ht="16.8">
      <c r="B472" s="186"/>
      <c r="C472" s="160">
        <v>3143</v>
      </c>
      <c r="D472" s="160" t="s">
        <v>89</v>
      </c>
      <c r="E472" s="160" t="s">
        <v>89</v>
      </c>
      <c r="F472" s="160"/>
      <c r="G472" s="160">
        <v>3142</v>
      </c>
      <c r="H472" s="162"/>
      <c r="I472" s="175">
        <f>SUM(I473:I476)</f>
        <v>0</v>
      </c>
      <c r="J472" s="175">
        <f>SUM(J473:J476)</f>
        <v>3258942.3</v>
      </c>
      <c r="K472" s="175">
        <f t="shared" ref="K472:X472" si="79">SUM(K473:K476)</f>
        <v>0</v>
      </c>
      <c r="L472" s="175">
        <f t="shared" si="79"/>
        <v>0</v>
      </c>
      <c r="M472" s="175">
        <f t="shared" si="79"/>
        <v>0</v>
      </c>
      <c r="N472" s="175">
        <f t="shared" si="79"/>
        <v>408942.3</v>
      </c>
      <c r="O472" s="175">
        <f t="shared" si="79"/>
        <v>1300000</v>
      </c>
      <c r="P472" s="175">
        <f t="shared" si="79"/>
        <v>450000</v>
      </c>
      <c r="Q472" s="175">
        <f t="shared" si="79"/>
        <v>600000</v>
      </c>
      <c r="R472" s="175">
        <f t="shared" si="79"/>
        <v>0</v>
      </c>
      <c r="S472" s="175">
        <f t="shared" si="79"/>
        <v>300000</v>
      </c>
      <c r="T472" s="175">
        <f t="shared" si="79"/>
        <v>200000</v>
      </c>
      <c r="U472" s="175">
        <f t="shared" si="79"/>
        <v>0</v>
      </c>
      <c r="V472" s="175">
        <f t="shared" si="79"/>
        <v>0</v>
      </c>
      <c r="W472" s="175">
        <f t="shared" si="79"/>
        <v>0</v>
      </c>
      <c r="X472" s="175">
        <f t="shared" si="79"/>
        <v>3258942.3</v>
      </c>
      <c r="Y472" s="146">
        <f t="shared" si="75"/>
        <v>0</v>
      </c>
      <c r="Z472" s="182"/>
      <c r="AA472" s="182"/>
    </row>
    <row r="473" spans="1:27" ht="17.399999999999999" hidden="1">
      <c r="B473" s="183" t="s">
        <v>420</v>
      </c>
      <c r="C473" s="177">
        <v>3143</v>
      </c>
      <c r="D473" s="177" t="s">
        <v>89</v>
      </c>
      <c r="E473" s="177" t="s">
        <v>89</v>
      </c>
      <c r="F473" s="177"/>
      <c r="G473" s="177">
        <v>3142</v>
      </c>
      <c r="H473" s="127"/>
      <c r="I473" s="149">
        <f t="shared" ref="I473:X477" si="80">SUMIFS(I$12:I$368,$D$12:$D$368,$D473,$C$12:$C$368,$C473,$B$12:$B$368,$B473)</f>
        <v>0</v>
      </c>
      <c r="J473" s="149">
        <f t="shared" si="80"/>
        <v>0</v>
      </c>
      <c r="K473" s="149">
        <f t="shared" si="80"/>
        <v>0</v>
      </c>
      <c r="L473" s="149">
        <f t="shared" si="80"/>
        <v>0</v>
      </c>
      <c r="M473" s="149">
        <f t="shared" si="80"/>
        <v>0</v>
      </c>
      <c r="N473" s="149">
        <f t="shared" si="80"/>
        <v>0</v>
      </c>
      <c r="O473" s="149">
        <f t="shared" si="80"/>
        <v>0</v>
      </c>
      <c r="P473" s="149">
        <f t="shared" si="80"/>
        <v>0</v>
      </c>
      <c r="Q473" s="149">
        <f t="shared" si="80"/>
        <v>0</v>
      </c>
      <c r="R473" s="149">
        <f t="shared" si="80"/>
        <v>0</v>
      </c>
      <c r="S473" s="149">
        <f t="shared" si="80"/>
        <v>0</v>
      </c>
      <c r="T473" s="149">
        <f t="shared" si="80"/>
        <v>0</v>
      </c>
      <c r="U473" s="149">
        <f t="shared" si="80"/>
        <v>0</v>
      </c>
      <c r="V473" s="149">
        <f t="shared" si="80"/>
        <v>0</v>
      </c>
      <c r="W473" s="184">
        <f t="shared" si="80"/>
        <v>0</v>
      </c>
      <c r="X473" s="149">
        <f t="shared" si="80"/>
        <v>0</v>
      </c>
      <c r="Y473" s="146">
        <f t="shared" si="75"/>
        <v>0</v>
      </c>
      <c r="Z473" s="145"/>
      <c r="AA473" s="145"/>
    </row>
    <row r="474" spans="1:27" ht="17.399999999999999">
      <c r="B474" s="185" t="s">
        <v>417</v>
      </c>
      <c r="C474" s="177">
        <v>3143</v>
      </c>
      <c r="D474" s="177" t="s">
        <v>89</v>
      </c>
      <c r="E474" s="177" t="s">
        <v>89</v>
      </c>
      <c r="F474" s="177"/>
      <c r="G474" s="177">
        <v>3143</v>
      </c>
      <c r="H474" s="127"/>
      <c r="I474" s="149">
        <f t="shared" si="80"/>
        <v>0</v>
      </c>
      <c r="J474" s="149">
        <f t="shared" si="80"/>
        <v>2508942.2999999998</v>
      </c>
      <c r="K474" s="149">
        <f t="shared" si="80"/>
        <v>0</v>
      </c>
      <c r="L474" s="149">
        <f t="shared" si="80"/>
        <v>0</v>
      </c>
      <c r="M474" s="149">
        <f t="shared" si="80"/>
        <v>0</v>
      </c>
      <c r="N474" s="149">
        <f t="shared" si="80"/>
        <v>408942.3</v>
      </c>
      <c r="O474" s="149">
        <f t="shared" si="80"/>
        <v>700000</v>
      </c>
      <c r="P474" s="149">
        <f t="shared" si="80"/>
        <v>400000</v>
      </c>
      <c r="Q474" s="149">
        <f t="shared" si="80"/>
        <v>500000</v>
      </c>
      <c r="R474" s="149">
        <f t="shared" si="80"/>
        <v>0</v>
      </c>
      <c r="S474" s="149">
        <f t="shared" si="80"/>
        <v>300000</v>
      </c>
      <c r="T474" s="149">
        <f t="shared" si="80"/>
        <v>200000</v>
      </c>
      <c r="U474" s="149">
        <f t="shared" si="80"/>
        <v>0</v>
      </c>
      <c r="V474" s="149">
        <f t="shared" si="80"/>
        <v>0</v>
      </c>
      <c r="W474" s="184">
        <f t="shared" si="80"/>
        <v>0</v>
      </c>
      <c r="X474" s="149">
        <f t="shared" si="80"/>
        <v>2508942.2999999998</v>
      </c>
      <c r="Y474" s="146">
        <f t="shared" si="75"/>
        <v>0</v>
      </c>
      <c r="Z474" s="145"/>
      <c r="AA474" s="145"/>
    </row>
    <row r="475" spans="1:27" ht="17.399999999999999">
      <c r="B475" s="185" t="s">
        <v>419</v>
      </c>
      <c r="C475" s="177">
        <v>3143</v>
      </c>
      <c r="D475" s="177" t="s">
        <v>89</v>
      </c>
      <c r="E475" s="177" t="s">
        <v>89</v>
      </c>
      <c r="F475" s="177"/>
      <c r="G475" s="177">
        <v>3142</v>
      </c>
      <c r="H475" s="127"/>
      <c r="I475" s="149">
        <f t="shared" si="80"/>
        <v>0</v>
      </c>
      <c r="J475" s="149">
        <f t="shared" si="80"/>
        <v>200000</v>
      </c>
      <c r="K475" s="149">
        <f t="shared" si="80"/>
        <v>0</v>
      </c>
      <c r="L475" s="149">
        <f t="shared" si="80"/>
        <v>0</v>
      </c>
      <c r="M475" s="149">
        <f t="shared" si="80"/>
        <v>0</v>
      </c>
      <c r="N475" s="149">
        <f t="shared" si="80"/>
        <v>0</v>
      </c>
      <c r="O475" s="149">
        <f t="shared" si="80"/>
        <v>100000</v>
      </c>
      <c r="P475" s="149">
        <f t="shared" si="80"/>
        <v>0</v>
      </c>
      <c r="Q475" s="149">
        <f t="shared" si="80"/>
        <v>100000</v>
      </c>
      <c r="R475" s="149">
        <f t="shared" si="80"/>
        <v>0</v>
      </c>
      <c r="S475" s="149">
        <f t="shared" si="80"/>
        <v>0</v>
      </c>
      <c r="T475" s="149">
        <f t="shared" si="80"/>
        <v>0</v>
      </c>
      <c r="U475" s="149">
        <f t="shared" si="80"/>
        <v>0</v>
      </c>
      <c r="V475" s="149">
        <f t="shared" si="80"/>
        <v>0</v>
      </c>
      <c r="W475" s="184">
        <f t="shared" si="80"/>
        <v>0</v>
      </c>
      <c r="X475" s="149">
        <f t="shared" si="80"/>
        <v>200000</v>
      </c>
      <c r="Y475" s="146">
        <f t="shared" si="75"/>
        <v>0</v>
      </c>
      <c r="Z475" s="145"/>
      <c r="AA475" s="145"/>
    </row>
    <row r="476" spans="1:27" ht="17.399999999999999">
      <c r="B476" s="185" t="s">
        <v>418</v>
      </c>
      <c r="C476" s="177">
        <v>3143</v>
      </c>
      <c r="D476" s="177" t="s">
        <v>89</v>
      </c>
      <c r="E476" s="177" t="s">
        <v>89</v>
      </c>
      <c r="F476" s="177"/>
      <c r="G476" s="177">
        <v>3143</v>
      </c>
      <c r="H476" s="127"/>
      <c r="I476" s="149">
        <f t="shared" si="80"/>
        <v>0</v>
      </c>
      <c r="J476" s="149">
        <f t="shared" si="80"/>
        <v>550000</v>
      </c>
      <c r="K476" s="149">
        <f t="shared" si="80"/>
        <v>0</v>
      </c>
      <c r="L476" s="149">
        <f t="shared" si="80"/>
        <v>0</v>
      </c>
      <c r="M476" s="149">
        <f t="shared" si="80"/>
        <v>0</v>
      </c>
      <c r="N476" s="149">
        <f t="shared" si="80"/>
        <v>0</v>
      </c>
      <c r="O476" s="149">
        <f t="shared" si="80"/>
        <v>500000</v>
      </c>
      <c r="P476" s="149">
        <f t="shared" si="80"/>
        <v>50000</v>
      </c>
      <c r="Q476" s="149">
        <f t="shared" si="80"/>
        <v>0</v>
      </c>
      <c r="R476" s="149">
        <f t="shared" si="80"/>
        <v>0</v>
      </c>
      <c r="S476" s="149">
        <f t="shared" si="80"/>
        <v>0</v>
      </c>
      <c r="T476" s="149">
        <f t="shared" si="80"/>
        <v>0</v>
      </c>
      <c r="U476" s="149">
        <f t="shared" si="80"/>
        <v>0</v>
      </c>
      <c r="V476" s="149">
        <f t="shared" si="80"/>
        <v>0</v>
      </c>
      <c r="W476" s="184">
        <f t="shared" si="80"/>
        <v>0</v>
      </c>
      <c r="X476" s="149">
        <f t="shared" si="80"/>
        <v>550000</v>
      </c>
      <c r="Y476" s="146">
        <f t="shared" si="75"/>
        <v>0</v>
      </c>
      <c r="Z476" s="145"/>
      <c r="AA476" s="145"/>
    </row>
    <row r="477" spans="1:27" s="212" customFormat="1" ht="17.399999999999999" hidden="1">
      <c r="A477" s="108"/>
      <c r="B477" s="209" t="s">
        <v>428</v>
      </c>
      <c r="C477" s="160">
        <v>3210</v>
      </c>
      <c r="D477" s="160" t="s">
        <v>89</v>
      </c>
      <c r="E477" s="177" t="s">
        <v>89</v>
      </c>
      <c r="F477" s="177"/>
      <c r="G477" s="177">
        <v>3143</v>
      </c>
      <c r="H477" s="210"/>
      <c r="I477" s="175">
        <f t="shared" si="80"/>
        <v>0</v>
      </c>
      <c r="J477" s="175">
        <f t="shared" si="80"/>
        <v>0</v>
      </c>
      <c r="K477" s="175">
        <f t="shared" si="80"/>
        <v>0</v>
      </c>
      <c r="L477" s="149">
        <f t="shared" si="80"/>
        <v>0</v>
      </c>
      <c r="M477" s="175">
        <f t="shared" si="80"/>
        <v>0</v>
      </c>
      <c r="N477" s="175">
        <f t="shared" si="80"/>
        <v>0</v>
      </c>
      <c r="O477" s="175">
        <f t="shared" si="80"/>
        <v>0</v>
      </c>
      <c r="P477" s="175">
        <f t="shared" si="80"/>
        <v>0</v>
      </c>
      <c r="Q477" s="175">
        <f t="shared" si="80"/>
        <v>0</v>
      </c>
      <c r="R477" s="175">
        <f t="shared" si="80"/>
        <v>0</v>
      </c>
      <c r="S477" s="175">
        <f t="shared" si="80"/>
        <v>0</v>
      </c>
      <c r="T477" s="175">
        <f t="shared" si="80"/>
        <v>0</v>
      </c>
      <c r="U477" s="175">
        <f t="shared" si="80"/>
        <v>0</v>
      </c>
      <c r="V477" s="175">
        <f t="shared" si="80"/>
        <v>0</v>
      </c>
      <c r="W477" s="181">
        <f t="shared" si="80"/>
        <v>0</v>
      </c>
      <c r="X477" s="175">
        <f t="shared" si="80"/>
        <v>0</v>
      </c>
      <c r="Y477" s="146">
        <f t="shared" si="75"/>
        <v>0</v>
      </c>
      <c r="Z477" s="211"/>
      <c r="AA477" s="211"/>
    </row>
    <row r="478" spans="1:27" s="116" customFormat="1" ht="17.399999999999999" hidden="1">
      <c r="B478" s="165"/>
      <c r="C478" s="156"/>
      <c r="D478" s="156" t="s">
        <v>228</v>
      </c>
      <c r="E478" s="156" t="s">
        <v>228</v>
      </c>
      <c r="F478" s="157"/>
      <c r="G478" s="156">
        <v>3132</v>
      </c>
      <c r="H478" s="129"/>
      <c r="I478" s="158">
        <f>I479+I484+I489</f>
        <v>0</v>
      </c>
      <c r="J478" s="158">
        <f t="shared" ref="J478:X478" si="81">J479+J484+J489</f>
        <v>0</v>
      </c>
      <c r="K478" s="158">
        <f t="shared" si="81"/>
        <v>0</v>
      </c>
      <c r="L478" s="158">
        <f>L479+L484+L489</f>
        <v>0</v>
      </c>
      <c r="M478" s="158">
        <f>M479+M484+M489</f>
        <v>0</v>
      </c>
      <c r="N478" s="158">
        <f t="shared" si="81"/>
        <v>0</v>
      </c>
      <c r="O478" s="158">
        <f t="shared" si="81"/>
        <v>0</v>
      </c>
      <c r="P478" s="158">
        <f t="shared" si="81"/>
        <v>0</v>
      </c>
      <c r="Q478" s="158">
        <f t="shared" si="81"/>
        <v>0</v>
      </c>
      <c r="R478" s="158">
        <f t="shared" si="81"/>
        <v>0</v>
      </c>
      <c r="S478" s="158">
        <f t="shared" si="81"/>
        <v>0</v>
      </c>
      <c r="T478" s="158">
        <f t="shared" si="81"/>
        <v>0</v>
      </c>
      <c r="U478" s="158">
        <f t="shared" si="81"/>
        <v>0</v>
      </c>
      <c r="V478" s="158">
        <f t="shared" si="81"/>
        <v>0</v>
      </c>
      <c r="W478" s="159">
        <f t="shared" si="81"/>
        <v>0</v>
      </c>
      <c r="X478" s="158">
        <f t="shared" si="81"/>
        <v>0</v>
      </c>
      <c r="Y478" s="146">
        <f t="shared" si="75"/>
        <v>0</v>
      </c>
      <c r="Z478" s="179"/>
      <c r="AA478" s="179"/>
    </row>
    <row r="479" spans="1:27" s="117" customFormat="1" ht="16.8" hidden="1">
      <c r="B479" s="199"/>
      <c r="C479" s="160">
        <v>3110</v>
      </c>
      <c r="D479" s="160" t="s">
        <v>228</v>
      </c>
      <c r="E479" s="160" t="s">
        <v>228</v>
      </c>
      <c r="F479" s="160"/>
      <c r="G479" s="160">
        <v>3132</v>
      </c>
      <c r="H479" s="162"/>
      <c r="I479" s="175">
        <f>SUM(I480:I483)</f>
        <v>0</v>
      </c>
      <c r="J479" s="175">
        <f t="shared" ref="J479:X479" si="82">SUM(J480:J483)</f>
        <v>0</v>
      </c>
      <c r="K479" s="175">
        <f t="shared" si="82"/>
        <v>0</v>
      </c>
      <c r="L479" s="175">
        <f>SUM(L480:L483)</f>
        <v>0</v>
      </c>
      <c r="M479" s="175">
        <f>SUM(M480:M483)</f>
        <v>0</v>
      </c>
      <c r="N479" s="175">
        <f t="shared" si="82"/>
        <v>0</v>
      </c>
      <c r="O479" s="175">
        <f t="shared" si="82"/>
        <v>0</v>
      </c>
      <c r="P479" s="175">
        <f t="shared" si="82"/>
        <v>0</v>
      </c>
      <c r="Q479" s="175">
        <f t="shared" si="82"/>
        <v>0</v>
      </c>
      <c r="R479" s="175">
        <f t="shared" si="82"/>
        <v>0</v>
      </c>
      <c r="S479" s="175">
        <f t="shared" si="82"/>
        <v>0</v>
      </c>
      <c r="T479" s="175">
        <f t="shared" si="82"/>
        <v>0</v>
      </c>
      <c r="U479" s="175">
        <f t="shared" si="82"/>
        <v>0</v>
      </c>
      <c r="V479" s="175">
        <f t="shared" si="82"/>
        <v>0</v>
      </c>
      <c r="W479" s="181">
        <f t="shared" si="82"/>
        <v>0</v>
      </c>
      <c r="X479" s="175">
        <f t="shared" si="82"/>
        <v>0</v>
      </c>
      <c r="Y479" s="146">
        <f t="shared" si="75"/>
        <v>0</v>
      </c>
      <c r="Z479" s="182"/>
      <c r="AA479" s="182"/>
    </row>
    <row r="480" spans="1:27" ht="17.399999999999999" hidden="1">
      <c r="B480" s="183" t="s">
        <v>420</v>
      </c>
      <c r="C480" s="177">
        <v>3110</v>
      </c>
      <c r="D480" s="177" t="s">
        <v>228</v>
      </c>
      <c r="E480" s="176"/>
      <c r="F480" s="176"/>
      <c r="G480" s="176"/>
      <c r="H480" s="127"/>
      <c r="I480" s="149">
        <f t="shared" ref="I480:X483" si="83">SUMIFS(I$12:I$368,$D$12:$D$368,$D480,$C$12:$C$368,$C480,$B$12:$B$368,$B480)</f>
        <v>0</v>
      </c>
      <c r="J480" s="149">
        <f t="shared" si="83"/>
        <v>0</v>
      </c>
      <c r="K480" s="149">
        <f t="shared" si="83"/>
        <v>0</v>
      </c>
      <c r="L480" s="149">
        <f t="shared" si="83"/>
        <v>0</v>
      </c>
      <c r="M480" s="149">
        <f t="shared" si="83"/>
        <v>0</v>
      </c>
      <c r="N480" s="149">
        <f t="shared" si="83"/>
        <v>0</v>
      </c>
      <c r="O480" s="149">
        <f t="shared" si="83"/>
        <v>0</v>
      </c>
      <c r="P480" s="149">
        <f t="shared" si="83"/>
        <v>0</v>
      </c>
      <c r="Q480" s="149">
        <f t="shared" si="83"/>
        <v>0</v>
      </c>
      <c r="R480" s="149">
        <f t="shared" si="83"/>
        <v>0</v>
      </c>
      <c r="S480" s="149">
        <f t="shared" si="83"/>
        <v>0</v>
      </c>
      <c r="T480" s="149">
        <f t="shared" si="83"/>
        <v>0</v>
      </c>
      <c r="U480" s="149">
        <f t="shared" si="83"/>
        <v>0</v>
      </c>
      <c r="V480" s="149">
        <f t="shared" si="83"/>
        <v>0</v>
      </c>
      <c r="W480" s="184">
        <f t="shared" si="83"/>
        <v>0</v>
      </c>
      <c r="X480" s="149">
        <f t="shared" si="83"/>
        <v>0</v>
      </c>
      <c r="Y480" s="146">
        <f t="shared" si="75"/>
        <v>0</v>
      </c>
      <c r="Z480" s="145"/>
      <c r="AA480" s="145"/>
    </row>
    <row r="481" spans="2:27" ht="17.399999999999999" hidden="1">
      <c r="B481" s="185" t="s">
        <v>417</v>
      </c>
      <c r="C481" s="177">
        <v>3110</v>
      </c>
      <c r="D481" s="177" t="s">
        <v>228</v>
      </c>
      <c r="E481" s="176"/>
      <c r="F481" s="176"/>
      <c r="G481" s="176"/>
      <c r="H481" s="127"/>
      <c r="I481" s="149">
        <f t="shared" si="83"/>
        <v>0</v>
      </c>
      <c r="J481" s="149">
        <f t="shared" si="83"/>
        <v>0</v>
      </c>
      <c r="K481" s="149">
        <f t="shared" si="83"/>
        <v>0</v>
      </c>
      <c r="L481" s="149">
        <f t="shared" si="83"/>
        <v>0</v>
      </c>
      <c r="M481" s="149">
        <f t="shared" si="83"/>
        <v>0</v>
      </c>
      <c r="N481" s="149">
        <f t="shared" si="83"/>
        <v>0</v>
      </c>
      <c r="O481" s="149">
        <f t="shared" si="83"/>
        <v>0</v>
      </c>
      <c r="P481" s="149">
        <f t="shared" si="83"/>
        <v>0</v>
      </c>
      <c r="Q481" s="149">
        <f t="shared" si="83"/>
        <v>0</v>
      </c>
      <c r="R481" s="149">
        <f t="shared" si="83"/>
        <v>0</v>
      </c>
      <c r="S481" s="149">
        <f t="shared" si="83"/>
        <v>0</v>
      </c>
      <c r="T481" s="149">
        <f t="shared" si="83"/>
        <v>0</v>
      </c>
      <c r="U481" s="149">
        <f t="shared" si="83"/>
        <v>0</v>
      </c>
      <c r="V481" s="149">
        <f t="shared" si="83"/>
        <v>0</v>
      </c>
      <c r="W481" s="184">
        <f t="shared" si="83"/>
        <v>0</v>
      </c>
      <c r="X481" s="149">
        <f t="shared" si="83"/>
        <v>0</v>
      </c>
      <c r="Y481" s="146">
        <f t="shared" si="75"/>
        <v>0</v>
      </c>
      <c r="Z481" s="145"/>
      <c r="AA481" s="145"/>
    </row>
    <row r="482" spans="2:27" ht="17.399999999999999" hidden="1">
      <c r="B482" s="185" t="s">
        <v>419</v>
      </c>
      <c r="C482" s="177">
        <v>3110</v>
      </c>
      <c r="D482" s="177" t="s">
        <v>228</v>
      </c>
      <c r="E482" s="176"/>
      <c r="F482" s="176"/>
      <c r="G482" s="176"/>
      <c r="H482" s="127"/>
      <c r="I482" s="149">
        <f t="shared" si="83"/>
        <v>0</v>
      </c>
      <c r="J482" s="149">
        <f t="shared" si="83"/>
        <v>0</v>
      </c>
      <c r="K482" s="149">
        <f t="shared" si="83"/>
        <v>0</v>
      </c>
      <c r="L482" s="149">
        <f t="shared" si="83"/>
        <v>0</v>
      </c>
      <c r="M482" s="149">
        <f t="shared" si="83"/>
        <v>0</v>
      </c>
      <c r="N482" s="149">
        <f t="shared" si="83"/>
        <v>0</v>
      </c>
      <c r="O482" s="149">
        <f t="shared" si="83"/>
        <v>0</v>
      </c>
      <c r="P482" s="149">
        <f t="shared" si="83"/>
        <v>0</v>
      </c>
      <c r="Q482" s="149">
        <f t="shared" si="83"/>
        <v>0</v>
      </c>
      <c r="R482" s="149">
        <f t="shared" si="83"/>
        <v>0</v>
      </c>
      <c r="S482" s="149">
        <f t="shared" si="83"/>
        <v>0</v>
      </c>
      <c r="T482" s="149">
        <f t="shared" si="83"/>
        <v>0</v>
      </c>
      <c r="U482" s="149">
        <f t="shared" si="83"/>
        <v>0</v>
      </c>
      <c r="V482" s="149">
        <f t="shared" si="83"/>
        <v>0</v>
      </c>
      <c r="W482" s="184">
        <f t="shared" si="83"/>
        <v>0</v>
      </c>
      <c r="X482" s="149">
        <f t="shared" si="83"/>
        <v>0</v>
      </c>
      <c r="Y482" s="146">
        <f t="shared" si="75"/>
        <v>0</v>
      </c>
      <c r="Z482" s="145"/>
      <c r="AA482" s="145"/>
    </row>
    <row r="483" spans="2:27" ht="17.399999999999999" hidden="1">
      <c r="B483" s="185" t="s">
        <v>418</v>
      </c>
      <c r="C483" s="177">
        <v>3110</v>
      </c>
      <c r="D483" s="177" t="s">
        <v>228</v>
      </c>
      <c r="E483" s="176"/>
      <c r="F483" s="176"/>
      <c r="G483" s="176"/>
      <c r="H483" s="127"/>
      <c r="I483" s="149">
        <f t="shared" si="83"/>
        <v>0</v>
      </c>
      <c r="J483" s="149">
        <f t="shared" si="83"/>
        <v>0</v>
      </c>
      <c r="K483" s="149">
        <f t="shared" si="83"/>
        <v>0</v>
      </c>
      <c r="L483" s="149">
        <f t="shared" si="83"/>
        <v>0</v>
      </c>
      <c r="M483" s="149">
        <f t="shared" si="83"/>
        <v>0</v>
      </c>
      <c r="N483" s="149">
        <f t="shared" si="83"/>
        <v>0</v>
      </c>
      <c r="O483" s="149">
        <f t="shared" si="83"/>
        <v>0</v>
      </c>
      <c r="P483" s="149">
        <f t="shared" si="83"/>
        <v>0</v>
      </c>
      <c r="Q483" s="149">
        <f t="shared" si="83"/>
        <v>0</v>
      </c>
      <c r="R483" s="149">
        <f t="shared" si="83"/>
        <v>0</v>
      </c>
      <c r="S483" s="149">
        <f t="shared" si="83"/>
        <v>0</v>
      </c>
      <c r="T483" s="149">
        <f t="shared" si="83"/>
        <v>0</v>
      </c>
      <c r="U483" s="149">
        <f t="shared" si="83"/>
        <v>0</v>
      </c>
      <c r="V483" s="149">
        <f t="shared" si="83"/>
        <v>0</v>
      </c>
      <c r="W483" s="184">
        <f t="shared" si="83"/>
        <v>0</v>
      </c>
      <c r="X483" s="149">
        <f t="shared" si="83"/>
        <v>0</v>
      </c>
      <c r="Y483" s="146">
        <f t="shared" si="75"/>
        <v>0</v>
      </c>
      <c r="Z483" s="145"/>
      <c r="AA483" s="145"/>
    </row>
    <row r="484" spans="2:27" s="117" customFormat="1" ht="16.8" hidden="1">
      <c r="B484" s="172"/>
      <c r="C484" s="160">
        <v>3132</v>
      </c>
      <c r="D484" s="160" t="s">
        <v>228</v>
      </c>
      <c r="E484" s="160" t="s">
        <v>228</v>
      </c>
      <c r="F484" s="160"/>
      <c r="G484" s="160"/>
      <c r="H484" s="162"/>
      <c r="I484" s="175">
        <f>SUM(I485:I488)</f>
        <v>0</v>
      </c>
      <c r="J484" s="175">
        <f t="shared" ref="J484:X484" si="84">SUM(J485:J488)</f>
        <v>0</v>
      </c>
      <c r="K484" s="175">
        <f t="shared" si="84"/>
        <v>0</v>
      </c>
      <c r="L484" s="175">
        <f>SUM(L485:L488)</f>
        <v>0</v>
      </c>
      <c r="M484" s="175">
        <f>SUM(M485:M488)</f>
        <v>0</v>
      </c>
      <c r="N484" s="175">
        <f t="shared" si="84"/>
        <v>0</v>
      </c>
      <c r="O484" s="175">
        <f t="shared" si="84"/>
        <v>0</v>
      </c>
      <c r="P484" s="175">
        <f t="shared" si="84"/>
        <v>0</v>
      </c>
      <c r="Q484" s="175">
        <f t="shared" si="84"/>
        <v>0</v>
      </c>
      <c r="R484" s="175">
        <f t="shared" si="84"/>
        <v>0</v>
      </c>
      <c r="S484" s="175">
        <f t="shared" si="84"/>
        <v>0</v>
      </c>
      <c r="T484" s="175">
        <f t="shared" si="84"/>
        <v>0</v>
      </c>
      <c r="U484" s="175">
        <f t="shared" si="84"/>
        <v>0</v>
      </c>
      <c r="V484" s="175">
        <f t="shared" si="84"/>
        <v>0</v>
      </c>
      <c r="W484" s="181">
        <f t="shared" si="84"/>
        <v>0</v>
      </c>
      <c r="X484" s="175">
        <f t="shared" si="84"/>
        <v>0</v>
      </c>
      <c r="Y484" s="146">
        <f t="shared" si="75"/>
        <v>0</v>
      </c>
      <c r="Z484" s="182"/>
      <c r="AA484" s="182"/>
    </row>
    <row r="485" spans="2:27" ht="17.399999999999999" hidden="1">
      <c r="B485" s="183" t="s">
        <v>420</v>
      </c>
      <c r="C485" s="177">
        <v>3132</v>
      </c>
      <c r="D485" s="177" t="s">
        <v>228</v>
      </c>
      <c r="E485" s="176"/>
      <c r="F485" s="176"/>
      <c r="G485" s="176"/>
      <c r="H485" s="127"/>
      <c r="I485" s="149">
        <f t="shared" ref="I485:X488" si="85">SUMIFS(I$12:I$368,$D$12:$D$368,$D485,$C$12:$C$368,$C485,$B$12:$B$368,$B485)</f>
        <v>0</v>
      </c>
      <c r="J485" s="149">
        <f t="shared" si="85"/>
        <v>0</v>
      </c>
      <c r="K485" s="149">
        <f t="shared" si="85"/>
        <v>0</v>
      </c>
      <c r="L485" s="149">
        <f t="shared" si="85"/>
        <v>0</v>
      </c>
      <c r="M485" s="149">
        <f t="shared" si="85"/>
        <v>0</v>
      </c>
      <c r="N485" s="149">
        <f t="shared" si="85"/>
        <v>0</v>
      </c>
      <c r="O485" s="149">
        <f t="shared" si="85"/>
        <v>0</v>
      </c>
      <c r="P485" s="149">
        <f t="shared" si="85"/>
        <v>0</v>
      </c>
      <c r="Q485" s="149">
        <f t="shared" si="85"/>
        <v>0</v>
      </c>
      <c r="R485" s="149">
        <f t="shared" si="85"/>
        <v>0</v>
      </c>
      <c r="S485" s="149">
        <f t="shared" si="85"/>
        <v>0</v>
      </c>
      <c r="T485" s="149">
        <f t="shared" si="85"/>
        <v>0</v>
      </c>
      <c r="U485" s="149">
        <f t="shared" si="85"/>
        <v>0</v>
      </c>
      <c r="V485" s="149">
        <f t="shared" si="85"/>
        <v>0</v>
      </c>
      <c r="W485" s="184">
        <f t="shared" si="85"/>
        <v>0</v>
      </c>
      <c r="X485" s="149">
        <f t="shared" si="85"/>
        <v>0</v>
      </c>
      <c r="Y485" s="146">
        <f t="shared" si="75"/>
        <v>0</v>
      </c>
      <c r="Z485" s="145"/>
      <c r="AA485" s="145"/>
    </row>
    <row r="486" spans="2:27" ht="17.399999999999999" hidden="1">
      <c r="B486" s="185" t="s">
        <v>417</v>
      </c>
      <c r="C486" s="177">
        <v>3132</v>
      </c>
      <c r="D486" s="177" t="s">
        <v>228</v>
      </c>
      <c r="E486" s="176"/>
      <c r="F486" s="176"/>
      <c r="G486" s="176"/>
      <c r="H486" s="127"/>
      <c r="I486" s="149">
        <f t="shared" si="85"/>
        <v>0</v>
      </c>
      <c r="J486" s="149">
        <f t="shared" si="85"/>
        <v>0</v>
      </c>
      <c r="K486" s="149">
        <f t="shared" si="85"/>
        <v>0</v>
      </c>
      <c r="L486" s="149">
        <f t="shared" si="85"/>
        <v>0</v>
      </c>
      <c r="M486" s="149">
        <f t="shared" si="85"/>
        <v>0</v>
      </c>
      <c r="N486" s="149">
        <f t="shared" si="85"/>
        <v>0</v>
      </c>
      <c r="O486" s="149">
        <f t="shared" si="85"/>
        <v>0</v>
      </c>
      <c r="P486" s="149">
        <f t="shared" si="85"/>
        <v>0</v>
      </c>
      <c r="Q486" s="149">
        <f t="shared" si="85"/>
        <v>0</v>
      </c>
      <c r="R486" s="149">
        <f t="shared" si="85"/>
        <v>0</v>
      </c>
      <c r="S486" s="149">
        <f t="shared" si="85"/>
        <v>0</v>
      </c>
      <c r="T486" s="149">
        <f t="shared" si="85"/>
        <v>0</v>
      </c>
      <c r="U486" s="149">
        <f t="shared" si="85"/>
        <v>0</v>
      </c>
      <c r="V486" s="149">
        <f t="shared" si="85"/>
        <v>0</v>
      </c>
      <c r="W486" s="184">
        <f t="shared" si="85"/>
        <v>0</v>
      </c>
      <c r="X486" s="149">
        <f t="shared" si="85"/>
        <v>0</v>
      </c>
      <c r="Y486" s="146">
        <f t="shared" si="75"/>
        <v>0</v>
      </c>
      <c r="Z486" s="145"/>
      <c r="AA486" s="145"/>
    </row>
    <row r="487" spans="2:27" ht="17.399999999999999" hidden="1">
      <c r="B487" s="185" t="s">
        <v>419</v>
      </c>
      <c r="C487" s="177">
        <v>3132</v>
      </c>
      <c r="D487" s="177" t="s">
        <v>228</v>
      </c>
      <c r="E487" s="176"/>
      <c r="F487" s="176"/>
      <c r="G487" s="176"/>
      <c r="H487" s="127"/>
      <c r="I487" s="149">
        <f t="shared" si="85"/>
        <v>0</v>
      </c>
      <c r="J487" s="149">
        <f t="shared" si="85"/>
        <v>0</v>
      </c>
      <c r="K487" s="149">
        <f t="shared" si="85"/>
        <v>0</v>
      </c>
      <c r="L487" s="149">
        <f t="shared" si="85"/>
        <v>0</v>
      </c>
      <c r="M487" s="149">
        <f t="shared" si="85"/>
        <v>0</v>
      </c>
      <c r="N487" s="149">
        <f t="shared" si="85"/>
        <v>0</v>
      </c>
      <c r="O487" s="149">
        <f t="shared" si="85"/>
        <v>0</v>
      </c>
      <c r="P487" s="149">
        <f t="shared" si="85"/>
        <v>0</v>
      </c>
      <c r="Q487" s="149">
        <f t="shared" si="85"/>
        <v>0</v>
      </c>
      <c r="R487" s="149">
        <f t="shared" si="85"/>
        <v>0</v>
      </c>
      <c r="S487" s="149">
        <f t="shared" si="85"/>
        <v>0</v>
      </c>
      <c r="T487" s="149">
        <f t="shared" si="85"/>
        <v>0</v>
      </c>
      <c r="U487" s="149">
        <f t="shared" si="85"/>
        <v>0</v>
      </c>
      <c r="V487" s="149">
        <f t="shared" si="85"/>
        <v>0</v>
      </c>
      <c r="W487" s="184">
        <f t="shared" si="85"/>
        <v>0</v>
      </c>
      <c r="X487" s="149">
        <f t="shared" si="85"/>
        <v>0</v>
      </c>
      <c r="Y487" s="146">
        <f t="shared" si="75"/>
        <v>0</v>
      </c>
      <c r="Z487" s="145"/>
      <c r="AA487" s="145"/>
    </row>
    <row r="488" spans="2:27" ht="17.399999999999999" hidden="1">
      <c r="B488" s="185" t="s">
        <v>418</v>
      </c>
      <c r="C488" s="177">
        <v>3132</v>
      </c>
      <c r="D488" s="177" t="s">
        <v>228</v>
      </c>
      <c r="E488" s="176"/>
      <c r="F488" s="176"/>
      <c r="G488" s="176"/>
      <c r="H488" s="127"/>
      <c r="I488" s="149">
        <f t="shared" si="85"/>
        <v>0</v>
      </c>
      <c r="J488" s="149">
        <f t="shared" si="85"/>
        <v>0</v>
      </c>
      <c r="K488" s="149">
        <f t="shared" si="85"/>
        <v>0</v>
      </c>
      <c r="L488" s="149">
        <f t="shared" si="85"/>
        <v>0</v>
      </c>
      <c r="M488" s="149">
        <f t="shared" si="85"/>
        <v>0</v>
      </c>
      <c r="N488" s="149">
        <f t="shared" si="85"/>
        <v>0</v>
      </c>
      <c r="O488" s="149">
        <f t="shared" si="85"/>
        <v>0</v>
      </c>
      <c r="P488" s="149">
        <f t="shared" si="85"/>
        <v>0</v>
      </c>
      <c r="Q488" s="149">
        <f t="shared" si="85"/>
        <v>0</v>
      </c>
      <c r="R488" s="149">
        <f t="shared" si="85"/>
        <v>0</v>
      </c>
      <c r="S488" s="149">
        <f t="shared" si="85"/>
        <v>0</v>
      </c>
      <c r="T488" s="149">
        <f t="shared" si="85"/>
        <v>0</v>
      </c>
      <c r="U488" s="149">
        <f t="shared" si="85"/>
        <v>0</v>
      </c>
      <c r="V488" s="149">
        <f t="shared" si="85"/>
        <v>0</v>
      </c>
      <c r="W488" s="184">
        <f t="shared" si="85"/>
        <v>0</v>
      </c>
      <c r="X488" s="149">
        <f t="shared" si="85"/>
        <v>0</v>
      </c>
      <c r="Y488" s="146">
        <f t="shared" si="75"/>
        <v>0</v>
      </c>
      <c r="Z488" s="145"/>
      <c r="AA488" s="145"/>
    </row>
    <row r="489" spans="2:27" s="117" customFormat="1" ht="16.8" hidden="1">
      <c r="B489" s="186"/>
      <c r="C489" s="160">
        <v>3143</v>
      </c>
      <c r="D489" s="160" t="s">
        <v>228</v>
      </c>
      <c r="E489" s="160" t="s">
        <v>228</v>
      </c>
      <c r="F489" s="160"/>
      <c r="G489" s="160"/>
      <c r="H489" s="162"/>
      <c r="I489" s="175">
        <f>SUM(I490:I493)</f>
        <v>0</v>
      </c>
      <c r="J489" s="175">
        <f t="shared" ref="J489:X489" si="86">SUM(J490:J493)</f>
        <v>0</v>
      </c>
      <c r="K489" s="175">
        <f t="shared" si="86"/>
        <v>0</v>
      </c>
      <c r="L489" s="175">
        <f>SUM(L490:L493)</f>
        <v>0</v>
      </c>
      <c r="M489" s="175">
        <f>SUM(M490:M493)</f>
        <v>0</v>
      </c>
      <c r="N489" s="175">
        <f t="shared" si="86"/>
        <v>0</v>
      </c>
      <c r="O489" s="175">
        <f t="shared" si="86"/>
        <v>0</v>
      </c>
      <c r="P489" s="175">
        <f t="shared" si="86"/>
        <v>0</v>
      </c>
      <c r="Q489" s="175">
        <f t="shared" si="86"/>
        <v>0</v>
      </c>
      <c r="R489" s="175">
        <f t="shared" si="86"/>
        <v>0</v>
      </c>
      <c r="S489" s="175">
        <f t="shared" si="86"/>
        <v>0</v>
      </c>
      <c r="T489" s="175">
        <f t="shared" si="86"/>
        <v>0</v>
      </c>
      <c r="U489" s="175">
        <f t="shared" si="86"/>
        <v>0</v>
      </c>
      <c r="V489" s="175">
        <f t="shared" si="86"/>
        <v>0</v>
      </c>
      <c r="W489" s="181">
        <f t="shared" si="86"/>
        <v>0</v>
      </c>
      <c r="X489" s="175">
        <f t="shared" si="86"/>
        <v>0</v>
      </c>
      <c r="Y489" s="146">
        <f t="shared" si="75"/>
        <v>0</v>
      </c>
      <c r="Z489" s="182"/>
      <c r="AA489" s="182"/>
    </row>
    <row r="490" spans="2:27" ht="17.399999999999999" hidden="1">
      <c r="B490" s="183" t="s">
        <v>420</v>
      </c>
      <c r="C490" s="177">
        <v>3143</v>
      </c>
      <c r="D490" s="177" t="s">
        <v>228</v>
      </c>
      <c r="E490" s="177" t="s">
        <v>228</v>
      </c>
      <c r="F490" s="177"/>
      <c r="G490" s="177">
        <v>3143</v>
      </c>
      <c r="H490" s="127"/>
      <c r="I490" s="149">
        <f t="shared" ref="I490:X491" si="87">SUMIFS(I$12:I$368,$D$12:$D$368,$D490,$C$12:$C$368,$C490,$B$12:$B$368,$B490)</f>
        <v>0</v>
      </c>
      <c r="J490" s="149">
        <f t="shared" si="87"/>
        <v>0</v>
      </c>
      <c r="K490" s="149">
        <f t="shared" si="87"/>
        <v>0</v>
      </c>
      <c r="L490" s="149">
        <f t="shared" si="87"/>
        <v>0</v>
      </c>
      <c r="M490" s="149">
        <f t="shared" si="87"/>
        <v>0</v>
      </c>
      <c r="N490" s="149">
        <f t="shared" si="87"/>
        <v>0</v>
      </c>
      <c r="O490" s="149">
        <f t="shared" si="87"/>
        <v>0</v>
      </c>
      <c r="P490" s="149">
        <f t="shared" si="87"/>
        <v>0</v>
      </c>
      <c r="Q490" s="149">
        <f t="shared" si="87"/>
        <v>0</v>
      </c>
      <c r="R490" s="149">
        <f t="shared" si="87"/>
        <v>0</v>
      </c>
      <c r="S490" s="149">
        <f t="shared" si="87"/>
        <v>0</v>
      </c>
      <c r="T490" s="149">
        <f t="shared" si="87"/>
        <v>0</v>
      </c>
      <c r="U490" s="149">
        <f t="shared" si="87"/>
        <v>0</v>
      </c>
      <c r="V490" s="149">
        <f t="shared" si="87"/>
        <v>0</v>
      </c>
      <c r="W490" s="184">
        <f t="shared" si="87"/>
        <v>0</v>
      </c>
      <c r="X490" s="149">
        <f t="shared" si="87"/>
        <v>0</v>
      </c>
      <c r="Y490" s="146">
        <f t="shared" si="75"/>
        <v>0</v>
      </c>
      <c r="Z490" s="145"/>
      <c r="AA490" s="145"/>
    </row>
    <row r="491" spans="2:27" ht="17.399999999999999" hidden="1">
      <c r="B491" s="185" t="s">
        <v>417</v>
      </c>
      <c r="C491" s="177">
        <v>3143</v>
      </c>
      <c r="D491" s="177" t="s">
        <v>228</v>
      </c>
      <c r="E491" s="177" t="s">
        <v>228</v>
      </c>
      <c r="F491" s="177"/>
      <c r="G491" s="177">
        <v>3143</v>
      </c>
      <c r="H491" s="127"/>
      <c r="I491" s="149">
        <f t="shared" si="87"/>
        <v>0</v>
      </c>
      <c r="J491" s="149">
        <f t="shared" si="87"/>
        <v>0</v>
      </c>
      <c r="K491" s="149">
        <f t="shared" si="87"/>
        <v>0</v>
      </c>
      <c r="L491" s="149">
        <f t="shared" si="87"/>
        <v>0</v>
      </c>
      <c r="M491" s="149">
        <f t="shared" si="87"/>
        <v>0</v>
      </c>
      <c r="N491" s="149">
        <f t="shared" si="87"/>
        <v>0</v>
      </c>
      <c r="O491" s="149">
        <f t="shared" si="87"/>
        <v>0</v>
      </c>
      <c r="P491" s="149">
        <f t="shared" si="87"/>
        <v>0</v>
      </c>
      <c r="Q491" s="149">
        <f t="shared" si="87"/>
        <v>0</v>
      </c>
      <c r="R491" s="149">
        <f t="shared" si="87"/>
        <v>0</v>
      </c>
      <c r="S491" s="149">
        <f t="shared" si="87"/>
        <v>0</v>
      </c>
      <c r="T491" s="149">
        <f t="shared" si="87"/>
        <v>0</v>
      </c>
      <c r="U491" s="149">
        <f t="shared" si="87"/>
        <v>0</v>
      </c>
      <c r="V491" s="149">
        <f t="shared" si="87"/>
        <v>0</v>
      </c>
      <c r="W491" s="184">
        <f t="shared" si="87"/>
        <v>0</v>
      </c>
      <c r="X491" s="149">
        <f t="shared" si="87"/>
        <v>0</v>
      </c>
      <c r="Y491" s="146">
        <f t="shared" si="75"/>
        <v>0</v>
      </c>
      <c r="Z491" s="145"/>
      <c r="AA491" s="145"/>
    </row>
    <row r="492" spans="2:27" ht="17.399999999999999" hidden="1">
      <c r="B492" s="200"/>
      <c r="C492" s="177"/>
      <c r="D492" s="177"/>
      <c r="E492" s="177"/>
      <c r="F492" s="177"/>
      <c r="G492" s="177"/>
      <c r="H492" s="127"/>
      <c r="I492" s="147"/>
      <c r="J492" s="147"/>
      <c r="K492" s="147"/>
      <c r="L492" s="147"/>
      <c r="M492" s="147"/>
      <c r="N492" s="147"/>
      <c r="O492" s="147"/>
      <c r="P492" s="147"/>
      <c r="Q492" s="147"/>
      <c r="R492" s="147"/>
      <c r="S492" s="147"/>
      <c r="T492" s="147"/>
      <c r="U492" s="147"/>
      <c r="V492" s="147"/>
      <c r="W492" s="148"/>
      <c r="X492" s="147"/>
      <c r="Y492" s="146">
        <f t="shared" si="75"/>
        <v>0</v>
      </c>
      <c r="Z492" s="145"/>
      <c r="AA492" s="145"/>
    </row>
    <row r="493" spans="2:27" ht="17.399999999999999" hidden="1">
      <c r="B493" s="200"/>
      <c r="C493" s="177"/>
      <c r="D493" s="177"/>
      <c r="E493" s="177"/>
      <c r="F493" s="177"/>
      <c r="G493" s="177"/>
      <c r="H493" s="127"/>
      <c r="I493" s="147"/>
      <c r="J493" s="147"/>
      <c r="K493" s="147"/>
      <c r="L493" s="147"/>
      <c r="M493" s="147"/>
      <c r="N493" s="147"/>
      <c r="O493" s="147"/>
      <c r="P493" s="147"/>
      <c r="Q493" s="147"/>
      <c r="R493" s="147"/>
      <c r="S493" s="147"/>
      <c r="T493" s="147"/>
      <c r="U493" s="147"/>
      <c r="V493" s="147"/>
      <c r="W493" s="148"/>
      <c r="X493" s="147"/>
      <c r="Y493" s="146">
        <f t="shared" si="75"/>
        <v>0</v>
      </c>
      <c r="Z493" s="145"/>
      <c r="AA493" s="145"/>
    </row>
    <row r="494" spans="2:27" ht="17.399999999999999" hidden="1">
      <c r="B494" s="200"/>
      <c r="C494" s="177"/>
      <c r="D494" s="177"/>
      <c r="E494" s="177"/>
      <c r="F494" s="177"/>
      <c r="G494" s="177"/>
      <c r="H494" s="127"/>
      <c r="I494" s="147"/>
      <c r="J494" s="147"/>
      <c r="K494" s="147"/>
      <c r="L494" s="147"/>
      <c r="M494" s="147"/>
      <c r="N494" s="147"/>
      <c r="O494" s="147"/>
      <c r="P494" s="147"/>
      <c r="Q494" s="147"/>
      <c r="R494" s="147"/>
      <c r="S494" s="147"/>
      <c r="T494" s="147"/>
      <c r="U494" s="147"/>
      <c r="V494" s="147"/>
      <c r="W494" s="148"/>
      <c r="X494" s="147"/>
      <c r="Y494" s="146">
        <f t="shared" si="75"/>
        <v>0</v>
      </c>
      <c r="Z494" s="145"/>
      <c r="AA494" s="145"/>
    </row>
    <row r="495" spans="2:27" ht="17.399999999999999" hidden="1">
      <c r="B495" s="200"/>
      <c r="C495" s="177"/>
      <c r="D495" s="177"/>
      <c r="E495" s="177"/>
      <c r="F495" s="177"/>
      <c r="G495" s="177"/>
      <c r="H495" s="127"/>
      <c r="I495" s="147"/>
      <c r="J495" s="147"/>
      <c r="K495" s="147"/>
      <c r="L495" s="147"/>
      <c r="M495" s="147"/>
      <c r="N495" s="149"/>
      <c r="O495" s="149"/>
      <c r="P495" s="149"/>
      <c r="Q495" s="149"/>
      <c r="R495" s="149"/>
      <c r="S495" s="149"/>
      <c r="T495" s="149"/>
      <c r="U495" s="149"/>
      <c r="V495" s="149"/>
      <c r="W495" s="184"/>
      <c r="X495" s="149">
        <f>SUM(N495:W495)</f>
        <v>0</v>
      </c>
      <c r="Y495" s="146">
        <f t="shared" si="75"/>
        <v>0</v>
      </c>
      <c r="Z495" s="145"/>
      <c r="AA495" s="145"/>
    </row>
    <row r="496" spans="2:27" ht="16.8" hidden="1">
      <c r="B496" s="145"/>
      <c r="C496" s="145"/>
      <c r="D496" s="145"/>
      <c r="E496" s="145"/>
      <c r="F496" s="145"/>
      <c r="G496" s="145"/>
      <c r="H496" s="127"/>
      <c r="I496" s="147"/>
      <c r="J496" s="147"/>
      <c r="K496" s="147"/>
      <c r="L496" s="147"/>
      <c r="M496" s="147"/>
      <c r="N496" s="149"/>
      <c r="O496" s="149"/>
      <c r="P496" s="149"/>
      <c r="Q496" s="149"/>
      <c r="R496" s="149"/>
      <c r="S496" s="149"/>
      <c r="T496" s="149"/>
      <c r="U496" s="149"/>
      <c r="V496" s="149"/>
      <c r="W496" s="184"/>
      <c r="X496" s="149">
        <f>SUM(N496:W496)</f>
        <v>0</v>
      </c>
      <c r="Y496" s="146">
        <f t="shared" si="75"/>
        <v>0</v>
      </c>
      <c r="Z496" s="145"/>
      <c r="AA496" s="145"/>
    </row>
    <row r="497" spans="2:27" ht="17.399999999999999" hidden="1">
      <c r="B497" s="145"/>
      <c r="C497" s="177">
        <v>3132</v>
      </c>
      <c r="D497" s="177" t="s">
        <v>100</v>
      </c>
      <c r="E497" s="177" t="s">
        <v>100</v>
      </c>
      <c r="F497" s="176"/>
      <c r="G497" s="177">
        <v>3132</v>
      </c>
      <c r="H497" s="127"/>
      <c r="I497" s="147"/>
      <c r="J497" s="147"/>
      <c r="K497" s="147"/>
      <c r="L497" s="147"/>
      <c r="M497" s="147"/>
      <c r="N497" s="149"/>
      <c r="O497" s="149"/>
      <c r="P497" s="149"/>
      <c r="Q497" s="149"/>
      <c r="R497" s="149"/>
      <c r="S497" s="149"/>
      <c r="T497" s="149"/>
      <c r="U497" s="149"/>
      <c r="V497" s="149"/>
      <c r="W497" s="184"/>
      <c r="X497" s="145"/>
      <c r="Y497" s="146">
        <f t="shared" si="75"/>
        <v>0</v>
      </c>
      <c r="Z497" s="145"/>
      <c r="AA497" s="145"/>
    </row>
    <row r="498" spans="2:27" ht="17.399999999999999" hidden="1">
      <c r="B498" s="145"/>
      <c r="C498" s="200"/>
      <c r="D498" s="177" t="s">
        <v>80</v>
      </c>
      <c r="E498" s="177" t="s">
        <v>80</v>
      </c>
      <c r="F498" s="200"/>
      <c r="G498" s="200"/>
      <c r="H498" s="127"/>
      <c r="I498" s="147"/>
      <c r="J498" s="147"/>
      <c r="K498" s="147"/>
      <c r="L498" s="147"/>
      <c r="M498" s="147"/>
      <c r="N498" s="149"/>
      <c r="O498" s="149"/>
      <c r="P498" s="149"/>
      <c r="Q498" s="149"/>
      <c r="R498" s="149"/>
      <c r="S498" s="149"/>
      <c r="T498" s="149"/>
      <c r="U498" s="149"/>
      <c r="V498" s="149"/>
      <c r="W498" s="184"/>
      <c r="X498" s="145"/>
      <c r="Y498" s="146">
        <f t="shared" si="75"/>
        <v>0</v>
      </c>
      <c r="Z498" s="145"/>
      <c r="AA498" s="145"/>
    </row>
    <row r="499" spans="2:27" ht="17.399999999999999" hidden="1">
      <c r="B499" s="145"/>
      <c r="C499" s="177">
        <v>3110</v>
      </c>
      <c r="D499" s="177" t="s">
        <v>80</v>
      </c>
      <c r="E499" s="177" t="s">
        <v>80</v>
      </c>
      <c r="F499" s="200"/>
      <c r="G499" s="177">
        <v>3110</v>
      </c>
      <c r="H499" s="127"/>
      <c r="I499" s="147"/>
      <c r="J499" s="147"/>
      <c r="K499" s="147"/>
      <c r="L499" s="147"/>
      <c r="M499" s="147"/>
      <c r="N499" s="149"/>
      <c r="O499" s="149"/>
      <c r="P499" s="149"/>
      <c r="Q499" s="149"/>
      <c r="R499" s="149"/>
      <c r="S499" s="149"/>
      <c r="T499" s="149"/>
      <c r="U499" s="149"/>
      <c r="V499" s="149"/>
      <c r="W499" s="184"/>
      <c r="X499" s="145"/>
      <c r="Y499" s="146">
        <f t="shared" si="75"/>
        <v>0</v>
      </c>
      <c r="Z499" s="145"/>
      <c r="AA499" s="145"/>
    </row>
    <row r="500" spans="2:27" ht="17.399999999999999" hidden="1">
      <c r="B500" s="145"/>
      <c r="C500" s="177">
        <v>3132</v>
      </c>
      <c r="D500" s="177">
        <v>611021</v>
      </c>
      <c r="E500" s="177" t="s">
        <v>80</v>
      </c>
      <c r="F500" s="200"/>
      <c r="G500" s="177">
        <v>3132</v>
      </c>
      <c r="H500" s="127"/>
      <c r="I500" s="147"/>
      <c r="J500" s="147"/>
      <c r="K500" s="147"/>
      <c r="L500" s="147"/>
      <c r="M500" s="147"/>
      <c r="N500" s="149"/>
      <c r="O500" s="149"/>
      <c r="P500" s="149"/>
      <c r="Q500" s="149"/>
      <c r="R500" s="149"/>
      <c r="S500" s="149"/>
      <c r="T500" s="149"/>
      <c r="U500" s="149"/>
      <c r="V500" s="149"/>
      <c r="W500" s="184"/>
      <c r="X500" s="145"/>
      <c r="Y500" s="146">
        <f t="shared" si="75"/>
        <v>0</v>
      </c>
      <c r="Z500" s="145"/>
      <c r="AA500" s="145"/>
    </row>
    <row r="501" spans="2:27" ht="17.399999999999999" hidden="1">
      <c r="B501" s="145"/>
      <c r="C501" s="177">
        <v>3132</v>
      </c>
      <c r="D501" s="208" t="s">
        <v>507</v>
      </c>
      <c r="E501" s="177" t="s">
        <v>84</v>
      </c>
      <c r="F501" s="177"/>
      <c r="G501" s="177">
        <v>3132</v>
      </c>
      <c r="H501" s="127"/>
      <c r="I501" s="147"/>
      <c r="J501" s="147"/>
      <c r="K501" s="147"/>
      <c r="L501" s="147"/>
      <c r="M501" s="147"/>
      <c r="N501" s="149"/>
      <c r="O501" s="149"/>
      <c r="P501" s="149"/>
      <c r="Q501" s="149"/>
      <c r="R501" s="149"/>
      <c r="S501" s="149"/>
      <c r="T501" s="149"/>
      <c r="U501" s="149"/>
      <c r="V501" s="149"/>
      <c r="W501" s="184"/>
      <c r="X501" s="145"/>
      <c r="Y501" s="146">
        <f t="shared" si="75"/>
        <v>0</v>
      </c>
      <c r="Z501" s="145"/>
      <c r="AA501" s="145"/>
    </row>
    <row r="502" spans="2:27" ht="17.399999999999999" hidden="1">
      <c r="B502" s="145"/>
      <c r="C502" s="177"/>
      <c r="D502" s="177" t="s">
        <v>89</v>
      </c>
      <c r="E502" s="177" t="s">
        <v>89</v>
      </c>
      <c r="F502" s="177"/>
      <c r="G502" s="177"/>
      <c r="H502" s="127"/>
      <c r="I502" s="147"/>
      <c r="J502" s="147"/>
      <c r="K502" s="147"/>
      <c r="L502" s="147"/>
      <c r="M502" s="147"/>
      <c r="N502" s="149"/>
      <c r="O502" s="149"/>
      <c r="P502" s="149"/>
      <c r="Q502" s="149"/>
      <c r="R502" s="149"/>
      <c r="S502" s="149"/>
      <c r="T502" s="149"/>
      <c r="U502" s="149"/>
      <c r="V502" s="149"/>
      <c r="W502" s="184"/>
      <c r="X502" s="145"/>
      <c r="Y502" s="146">
        <f t="shared" si="75"/>
        <v>0</v>
      </c>
      <c r="Z502" s="145"/>
      <c r="AA502" s="145"/>
    </row>
    <row r="503" spans="2:27" ht="17.399999999999999" hidden="1">
      <c r="B503" s="145"/>
      <c r="C503" s="177">
        <v>3122</v>
      </c>
      <c r="D503" s="177" t="s">
        <v>89</v>
      </c>
      <c r="E503" s="177" t="s">
        <v>89</v>
      </c>
      <c r="F503" s="177"/>
      <c r="G503" s="177">
        <v>3122</v>
      </c>
      <c r="H503" s="127"/>
      <c r="I503" s="147"/>
      <c r="J503" s="147"/>
      <c r="K503" s="147"/>
      <c r="L503" s="147"/>
      <c r="M503" s="147"/>
      <c r="N503" s="149"/>
      <c r="O503" s="149"/>
      <c r="P503" s="149"/>
      <c r="Q503" s="149"/>
      <c r="R503" s="149"/>
      <c r="S503" s="149"/>
      <c r="T503" s="149"/>
      <c r="U503" s="149"/>
      <c r="V503" s="149"/>
      <c r="W503" s="184"/>
      <c r="X503" s="145"/>
      <c r="Y503" s="146">
        <f t="shared" si="75"/>
        <v>0</v>
      </c>
      <c r="Z503" s="145"/>
      <c r="AA503" s="145"/>
    </row>
    <row r="504" spans="2:27" ht="17.399999999999999" hidden="1">
      <c r="B504" s="145"/>
      <c r="C504" s="177">
        <v>3142</v>
      </c>
      <c r="D504" s="177" t="s">
        <v>89</v>
      </c>
      <c r="E504" s="177" t="s">
        <v>89</v>
      </c>
      <c r="F504" s="177"/>
      <c r="G504" s="177">
        <v>3142</v>
      </c>
      <c r="H504" s="127"/>
      <c r="I504" s="147"/>
      <c r="J504" s="147"/>
      <c r="K504" s="147"/>
      <c r="L504" s="147"/>
      <c r="M504" s="147"/>
      <c r="N504" s="149"/>
      <c r="O504" s="149"/>
      <c r="P504" s="149"/>
      <c r="Q504" s="149"/>
      <c r="R504" s="149"/>
      <c r="S504" s="149"/>
      <c r="T504" s="149"/>
      <c r="U504" s="149"/>
      <c r="V504" s="149"/>
      <c r="W504" s="184"/>
      <c r="X504" s="145"/>
      <c r="Y504" s="146">
        <f t="shared" si="75"/>
        <v>0</v>
      </c>
      <c r="Z504" s="145"/>
      <c r="AA504" s="145"/>
    </row>
    <row r="505" spans="2:27" ht="17.399999999999999" hidden="1">
      <c r="B505" s="145"/>
      <c r="C505" s="177">
        <v>3143</v>
      </c>
      <c r="D505" s="177" t="s">
        <v>89</v>
      </c>
      <c r="E505" s="177" t="s">
        <v>89</v>
      </c>
      <c r="F505" s="177"/>
      <c r="G505" s="177">
        <v>3143</v>
      </c>
      <c r="H505" s="127"/>
      <c r="I505" s="147"/>
      <c r="J505" s="147"/>
      <c r="K505" s="147"/>
      <c r="L505" s="147"/>
      <c r="M505" s="147"/>
      <c r="N505" s="149"/>
      <c r="O505" s="149"/>
      <c r="P505" s="149"/>
      <c r="Q505" s="149"/>
      <c r="R505" s="149"/>
      <c r="S505" s="149"/>
      <c r="T505" s="149"/>
      <c r="U505" s="149"/>
      <c r="V505" s="149"/>
      <c r="W505" s="184"/>
      <c r="X505" s="145"/>
      <c r="Y505" s="146">
        <f t="shared" si="75"/>
        <v>0</v>
      </c>
      <c r="Z505" s="145"/>
      <c r="AA505" s="145"/>
    </row>
    <row r="506" spans="2:27" ht="17.399999999999999" hidden="1">
      <c r="B506" s="145"/>
      <c r="C506" s="177">
        <v>3132</v>
      </c>
      <c r="D506" s="177" t="s">
        <v>228</v>
      </c>
      <c r="E506" s="177" t="s">
        <v>228</v>
      </c>
      <c r="F506" s="177"/>
      <c r="G506" s="177">
        <v>3132</v>
      </c>
      <c r="H506" s="127"/>
      <c r="I506" s="147"/>
      <c r="J506" s="147"/>
      <c r="K506" s="147"/>
      <c r="L506" s="147"/>
      <c r="M506" s="147"/>
      <c r="N506" s="149"/>
      <c r="O506" s="149"/>
      <c r="P506" s="149"/>
      <c r="Q506" s="149"/>
      <c r="R506" s="149"/>
      <c r="S506" s="149"/>
      <c r="T506" s="149"/>
      <c r="U506" s="149"/>
      <c r="V506" s="149"/>
      <c r="W506" s="184"/>
      <c r="X506" s="145"/>
      <c r="Y506" s="146">
        <f t="shared" si="75"/>
        <v>0</v>
      </c>
      <c r="Z506" s="145"/>
      <c r="AA506" s="145"/>
    </row>
    <row r="507" spans="2:27" ht="15.6" hidden="1">
      <c r="B507" s="109"/>
      <c r="C507" s="109"/>
      <c r="D507" s="10"/>
      <c r="E507" s="10"/>
      <c r="F507" s="10"/>
      <c r="G507" s="10"/>
      <c r="H507" s="28"/>
      <c r="I507" s="11"/>
      <c r="J507" s="12"/>
      <c r="K507" s="12"/>
      <c r="L507" s="12"/>
      <c r="M507" s="12"/>
      <c r="N507" s="111"/>
      <c r="O507" s="111"/>
      <c r="P507" s="111"/>
      <c r="Q507" s="111"/>
      <c r="R507" s="111"/>
      <c r="S507" s="111"/>
      <c r="T507" s="111"/>
      <c r="U507" s="111"/>
      <c r="V507" s="111"/>
      <c r="W507" s="205"/>
    </row>
    <row r="508" spans="2:27" ht="15.6" hidden="1">
      <c r="B508" s="109"/>
      <c r="C508" s="109"/>
      <c r="D508" s="10"/>
      <c r="E508" s="10"/>
      <c r="F508" s="10"/>
      <c r="G508" s="10"/>
      <c r="H508" s="28"/>
      <c r="I508" s="11"/>
      <c r="J508" s="12"/>
      <c r="K508" s="12"/>
      <c r="L508" s="12"/>
      <c r="M508" s="12"/>
      <c r="N508" s="111"/>
      <c r="O508" s="111"/>
      <c r="P508" s="111"/>
      <c r="Q508" s="111"/>
      <c r="R508" s="111"/>
      <c r="S508" s="111"/>
      <c r="T508" s="111"/>
      <c r="U508" s="111"/>
      <c r="V508" s="111"/>
      <c r="W508" s="205"/>
    </row>
    <row r="509" spans="2:27" ht="15.6" hidden="1">
      <c r="B509" s="109"/>
      <c r="C509" s="109"/>
      <c r="D509" s="10"/>
      <c r="E509" s="10"/>
      <c r="F509" s="10"/>
      <c r="G509" s="10"/>
      <c r="H509" s="28"/>
      <c r="I509" s="11"/>
      <c r="J509" s="12"/>
      <c r="K509" s="12"/>
      <c r="L509" s="12"/>
      <c r="M509" s="12"/>
      <c r="N509" s="111"/>
      <c r="O509" s="111"/>
      <c r="P509" s="111"/>
      <c r="Q509" s="111"/>
      <c r="R509" s="111"/>
      <c r="S509" s="111"/>
      <c r="T509" s="111"/>
      <c r="U509" s="111"/>
      <c r="V509" s="111"/>
      <c r="W509" s="205"/>
    </row>
    <row r="510" spans="2:27" ht="15.6" hidden="1">
      <c r="B510" s="109"/>
      <c r="C510" s="109"/>
      <c r="D510" s="10"/>
      <c r="E510" s="10"/>
      <c r="F510" s="10"/>
      <c r="G510" s="10"/>
      <c r="H510" s="28"/>
      <c r="I510" s="11"/>
      <c r="J510" s="12"/>
      <c r="K510" s="12"/>
      <c r="L510" s="12"/>
      <c r="M510" s="12"/>
      <c r="N510" s="111"/>
      <c r="O510" s="111"/>
      <c r="P510" s="111"/>
      <c r="Q510" s="111"/>
      <c r="R510" s="111"/>
      <c r="S510" s="111"/>
      <c r="T510" s="111"/>
      <c r="U510" s="111"/>
      <c r="V510" s="111"/>
      <c r="W510" s="205"/>
    </row>
  </sheetData>
  <autoFilter ref="A10:Y510" xr:uid="{00000000-0009-0000-0000-000001000000}">
    <filterColumn colId="9">
      <filters>
        <filter val="1 000 000,00"/>
        <filter val="1 015 060,66"/>
        <filter val="1 027 227,44"/>
        <filter val="1 032 304,00"/>
        <filter val="1 043 000,00"/>
        <filter val="1 050 000,00"/>
        <filter val="1 079 682,68"/>
        <filter val="1 136 472,00"/>
        <filter val="1 190 002,00"/>
        <filter val="1 200 000,00"/>
        <filter val="1 225 533,43"/>
        <filter val="1 285 621,40"/>
        <filter val="1 286 677,51"/>
        <filter val="1 286 995,84"/>
        <filter val="1 423 236,98"/>
        <filter val="1 500 000,00"/>
        <filter val="1 533 400,72"/>
        <filter val="1 600 000,00"/>
        <filter val="1 750 000,00"/>
        <filter val="1 829 059,05"/>
        <filter val="1 970 874,86"/>
        <filter val="100 000,00"/>
        <filter val="100 984,33"/>
        <filter val="102 783,83"/>
        <filter val="102 831,19"/>
        <filter val="102 967,82"/>
        <filter val="103 454,32"/>
        <filter val="115 000,00"/>
        <filter val="12 338,50"/>
        <filter val="12 780,70"/>
        <filter val="136 479 682,68"/>
        <filter val="14 434,36"/>
        <filter val="149 832,62"/>
        <filter val="15 289,13"/>
        <filter val="150 000,00"/>
        <filter val="154 270,75"/>
        <filter val="16 001 019,94"/>
        <filter val="16 485 929,29"/>
        <filter val="162 839,00"/>
        <filter val="17 739,50"/>
        <filter val="175 397,71"/>
        <filter val="2 000 000,00"/>
        <filter val="2 029 059,05"/>
        <filter val="2 352 451,00"/>
        <filter val="2 400 000,00"/>
        <filter val="2 405 380,14"/>
        <filter val="2 419 484,51"/>
        <filter val="2 508 942,30"/>
        <filter val="2 600 000,00"/>
        <filter val="2 619 484,51"/>
        <filter val="2 849 955,24"/>
        <filter val="2 995 000,00"/>
        <filter val="20 673,48"/>
        <filter val="200 000,00"/>
        <filter val="229 632,65"/>
        <filter val="252 967,82"/>
        <filter val="27 602,45"/>
        <filter val="271 534,73"/>
        <filter val="29 289,60"/>
        <filter val="29 490,30"/>
        <filter val="291 641,53"/>
        <filter val="3 258 942,30"/>
        <filter val="3 785 909,72"/>
        <filter val="30 172,47"/>
        <filter val="300 000,00"/>
        <filter val="31 636,34"/>
        <filter val="31 995 468,51"/>
        <filter val="33 013,46"/>
        <filter val="33 613,32"/>
        <filter val="34 057,48"/>
        <filter val="350 000,00"/>
        <filter val="374 641,48"/>
        <filter val="395 497,78"/>
        <filter val="4 295 488,00"/>
        <filter val="4 400 000,00"/>
        <filter val="40 000 000,00"/>
        <filter val="400 000,00"/>
        <filter val="402 953,00"/>
        <filter val="408 942,30"/>
        <filter val="415 531,19"/>
        <filter val="42 119,40"/>
        <filter val="43 000,00"/>
        <filter val="45 000,00"/>
        <filter val="450 383,31"/>
        <filter val="458 649,35"/>
        <filter val="46 785 930,43"/>
        <filter val="47 980,72"/>
        <filter val="481 550,19"/>
        <filter val="50 000,00"/>
        <filter val="500 000,00"/>
        <filter val="51 420 408,30"/>
        <filter val="550 000,00"/>
        <filter val="56 651,00"/>
        <filter val="57 298 835,11"/>
        <filter val="577 849,55"/>
        <filter val="595 000,00"/>
        <filter val="6 070 399,24"/>
        <filter val="6 819 520,11"/>
        <filter val="600 000,00"/>
        <filter val="65 532 417,74"/>
        <filter val="650 000,00"/>
        <filter val="66 575 417,74"/>
        <filter val="662 851,00"/>
        <filter val="69 470,80"/>
        <filter val="693 211,83"/>
        <filter val="7 200,00"/>
        <filter val="7 819 520,11"/>
        <filter val="70 806,88"/>
        <filter val="72 424,65"/>
        <filter val="728 211,65"/>
        <filter val="728 518,57"/>
        <filter val="740 909,72"/>
        <filter val="748 854,08"/>
        <filter val="799 016,43"/>
        <filter val="8 233,00"/>
        <filter val="80 916,27"/>
        <filter val="800 000,00"/>
        <filter val="813 804,80"/>
        <filter val="850 000,00"/>
        <filter val="900 000,00"/>
        <filter val="901 022,49"/>
        <filter val="919 484,51"/>
        <filter val="92 711,69"/>
        <filter val="93 568,64"/>
        <filter val="95 127,00"/>
        <filter val="950 000,00"/>
        <filter val="985 319,04"/>
        <filter val="990 867,43"/>
        <filter val="998 160,00"/>
      </filters>
    </filterColumn>
  </autoFilter>
  <mergeCells count="5">
    <mergeCell ref="J1:K1"/>
    <mergeCell ref="J2:K2"/>
    <mergeCell ref="J3:K3"/>
    <mergeCell ref="J4:K4"/>
    <mergeCell ref="D6:K6"/>
  </mergeCells>
  <printOptions horizontalCentered="1"/>
  <pageMargins left="0" right="0" top="0.15748031496062992" bottom="0" header="0" footer="0"/>
  <pageSetup paperSize="9" scale="29" fitToHeight="0" orientation="landscape" useFirstPageNumber="1" r:id="rId1"/>
  <headerFooter scaleWithDoc="0" alignWithMargins="0">
    <oddHeader>&amp;C&amp;P</oddHeader>
    <evenHeader>&amp;C2</even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2</vt:i4>
      </vt:variant>
    </vt:vector>
  </HeadingPairs>
  <TitlesOfParts>
    <vt:vector size="4" baseType="lpstr">
      <vt:lpstr> додаток 1 04.03</vt:lpstr>
      <vt:lpstr> додаток 1 (2)</vt:lpstr>
      <vt:lpstr>' додаток 1 (2)'!Область_друку</vt:lpstr>
      <vt:lpstr>' додаток 1 04.03'!Область_друку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Pronko.Nina</dc:creator>
  <cp:lastModifiedBy>kolegy</cp:lastModifiedBy>
  <cp:lastPrinted>2023-03-15T11:48:14Z</cp:lastPrinted>
  <dcterms:created xsi:type="dcterms:W3CDTF">2018-12-11T13:48:07Z</dcterms:created>
  <dcterms:modified xsi:type="dcterms:W3CDTF">2023-03-17T15:05:20Z</dcterms:modified>
</cp:coreProperties>
</file>